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521" windowWidth="18630" windowHeight="8460" tabRatio="681" activeTab="0"/>
  </bookViews>
  <sheets>
    <sheet name="開業ＣＦ" sheetId="1" r:id="rId1"/>
  </sheets>
  <definedNames>
    <definedName name="_xlnm.Print_Area" localSheetId="0">'開業ＣＦ'!$C$6:$AH$68</definedName>
  </definedNames>
  <calcPr fullCalcOnLoad="1"/>
</workbook>
</file>

<file path=xl/sharedStrings.xml><?xml version="1.0" encoding="utf-8"?>
<sst xmlns="http://schemas.openxmlformats.org/spreadsheetml/2006/main" count="125" uniqueCount="102">
  <si>
    <t>項目</t>
  </si>
  <si>
    <t>世帯主の収入</t>
  </si>
  <si>
    <t>配偶者の収入</t>
  </si>
  <si>
    <t>世帯主の老齢年金</t>
  </si>
  <si>
    <t>配偶者の老齢年金</t>
  </si>
  <si>
    <t>配偶者の遺族年金</t>
  </si>
  <si>
    <t>小規模企業共済
個人年金保険</t>
  </si>
  <si>
    <t>その他の収入</t>
  </si>
  <si>
    <t>収入合計</t>
  </si>
  <si>
    <t>基本生活費</t>
  </si>
  <si>
    <t>住宅費用</t>
  </si>
  <si>
    <t>教育・結婚援助費用</t>
  </si>
  <si>
    <t>車購入費用</t>
  </si>
  <si>
    <t>生命保険・損害保険料</t>
  </si>
  <si>
    <t>所得税・住民税・社会保険料</t>
  </si>
  <si>
    <t>葬儀費用</t>
  </si>
  <si>
    <t>その他の費用</t>
  </si>
  <si>
    <t>余暇費</t>
  </si>
  <si>
    <t>事業用ローン</t>
  </si>
  <si>
    <t>支出合計</t>
  </si>
  <si>
    <t>年度収支</t>
  </si>
  <si>
    <t>年運用益①</t>
  </si>
  <si>
    <t>年末貯蓄残高①</t>
  </si>
  <si>
    <t>年運用益②</t>
  </si>
  <si>
    <t>年末貯蓄残高②</t>
  </si>
  <si>
    <t>現在価</t>
  </si>
  <si>
    <t xml:space="preserve"> </t>
  </si>
  <si>
    <t>上昇率</t>
  </si>
  <si>
    <t>（単位：歳）</t>
  </si>
  <si>
    <t>西暦</t>
  </si>
  <si>
    <t>世</t>
  </si>
  <si>
    <t>配</t>
  </si>
  <si>
    <t>子</t>
  </si>
  <si>
    <t>収入予測</t>
  </si>
  <si>
    <t>支出予測</t>
  </si>
  <si>
    <t>貯蓄推移予測</t>
  </si>
  <si>
    <t>　</t>
  </si>
  <si>
    <t>　</t>
  </si>
  <si>
    <t xml:space="preserve"> </t>
  </si>
  <si>
    <t>合計</t>
  </si>
  <si>
    <t>財前家のC/F分析：開業医</t>
  </si>
  <si>
    <t>【収入の部】</t>
  </si>
  <si>
    <t>■世帯主</t>
  </si>
  <si>
    <t>厚生年金加入期間　</t>
  </si>
  <si>
    <t>基礎年金加入期間　</t>
  </si>
  <si>
    <t>40年</t>
  </si>
  <si>
    <t>老齢厚生年金</t>
  </si>
  <si>
    <t>円</t>
  </si>
  <si>
    <t>老齢基礎年金</t>
  </si>
  <si>
    <t>加給年金</t>
  </si>
  <si>
    <t>■遺族年金</t>
  </si>
  <si>
    <t>遺族基礎年金</t>
  </si>
  <si>
    <t>■貯蓄残高</t>
  </si>
  <si>
    <t>■その他収入</t>
  </si>
  <si>
    <t>一時的収入　退職金</t>
  </si>
  <si>
    <t>■配偶者</t>
  </si>
  <si>
    <t>厚生年金加入期間</t>
  </si>
  <si>
    <t>10年</t>
  </si>
  <si>
    <t>基礎年金加入期間</t>
  </si>
  <si>
    <t>40年</t>
  </si>
  <si>
    <t>■配偶者収入</t>
  </si>
  <si>
    <t>（32歳～34歳）</t>
  </si>
  <si>
    <t>■その他収入　</t>
  </si>
  <si>
    <t>退職金</t>
  </si>
  <si>
    <t>【支出の部】</t>
  </si>
  <si>
    <t>■基本生活費</t>
  </si>
  <si>
    <t>現在の生活費</t>
  </si>
  <si>
    <t>500万</t>
  </si>
  <si>
    <t>年額</t>
  </si>
  <si>
    <t>世帯主（退職後）の生活費（2042年）</t>
  </si>
  <si>
    <t>配偶者お一人の生活費（2058年）</t>
  </si>
  <si>
    <t>405万</t>
  </si>
  <si>
    <t>■住宅資金</t>
  </si>
  <si>
    <t>現在居住する住宅（自己所有）　ローン</t>
  </si>
  <si>
    <t>166万</t>
  </si>
  <si>
    <t>住宅の維持管理費・固定資産税</t>
  </si>
  <si>
    <t>65万</t>
  </si>
  <si>
    <t>■結婚資金</t>
  </si>
  <si>
    <t>30歳で結婚するものとし</t>
  </si>
  <si>
    <t>18１万</t>
  </si>
  <si>
    <t>援助額</t>
  </si>
  <si>
    <t>■葬儀費用</t>
  </si>
  <si>
    <t>葬儀費用・死後の整理資金</t>
  </si>
  <si>
    <t>300万</t>
  </si>
  <si>
    <t>■車</t>
  </si>
  <si>
    <t>7年ごとに買換</t>
  </si>
  <si>
    <t>予算</t>
  </si>
  <si>
    <t>■その他費用</t>
  </si>
  <si>
    <t>余暇生活費（退職前）</t>
  </si>
  <si>
    <t>100万</t>
  </si>
  <si>
    <t>継続的支出：第1子保育園（2012年‐2013年）</t>
  </si>
  <si>
    <t>48万</t>
  </si>
  <si>
    <t>継続的支出：奨学金返済（2010年‐2013年）</t>
  </si>
  <si>
    <t>17万</t>
  </si>
  <si>
    <t>継続的支出：学会費（2008年‐2048年）</t>
  </si>
  <si>
    <t>15万</t>
  </si>
  <si>
    <t>（37歳～60歳）</t>
  </si>
  <si>
    <t>15年</t>
  </si>
  <si>
    <t>432万</t>
  </si>
  <si>
    <t xml:space="preserve"> </t>
  </si>
  <si>
    <t>お子様の就職後の生活費（2038年）</t>
  </si>
  <si>
    <t>519万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</si>
</sst>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2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11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38" fontId="1" fillId="0" borderId="0" xfId="48" applyFont="1" applyAlignment="1">
      <alignment horizontal="right" vertical="distributed"/>
    </xf>
    <xf numFmtId="0" fontId="0" fillId="0" borderId="0" xfId="0" applyAlignment="1">
      <alignment horizontal="center" vertical="distributed"/>
    </xf>
    <xf numFmtId="0" fontId="0" fillId="0" borderId="0" xfId="0" applyAlignment="1">
      <alignment horizontal="right" vertical="distributed"/>
    </xf>
    <xf numFmtId="0" fontId="1" fillId="32" borderId="10" xfId="48" applyNumberFormat="1" applyFont="1" applyFill="1" applyBorder="1" applyAlignment="1">
      <alignment horizontal="center" vertical="distributed" textRotation="255" wrapText="1"/>
    </xf>
    <xf numFmtId="0" fontId="0" fillId="32" borderId="10" xfId="0" applyFill="1" applyBorder="1" applyAlignment="1">
      <alignment horizontal="center" vertical="distributed" textRotation="255" wrapText="1"/>
    </xf>
    <xf numFmtId="0" fontId="0" fillId="33" borderId="0" xfId="0" applyFill="1" applyBorder="1" applyAlignment="1">
      <alignment horizontal="center" vertical="distributed" textRotation="255"/>
    </xf>
    <xf numFmtId="0" fontId="0" fillId="34" borderId="10" xfId="0" applyFill="1" applyBorder="1" applyAlignment="1">
      <alignment horizontal="center" vertical="distributed" textRotation="255"/>
    </xf>
    <xf numFmtId="0" fontId="0" fillId="35" borderId="10" xfId="0" applyFill="1" applyBorder="1" applyAlignment="1">
      <alignment horizontal="center" vertical="distributed" textRotation="255"/>
    </xf>
    <xf numFmtId="0" fontId="0" fillId="35" borderId="10" xfId="0" applyFill="1" applyBorder="1" applyAlignment="1">
      <alignment horizontal="right" vertical="distributed" textRotation="255"/>
    </xf>
    <xf numFmtId="0" fontId="0" fillId="33" borderId="0" xfId="0" applyFill="1" applyBorder="1" applyAlignment="1">
      <alignment horizontal="right" vertical="distributed" textRotation="255"/>
    </xf>
    <xf numFmtId="0" fontId="0" fillId="0" borderId="0" xfId="0" applyAlignment="1">
      <alignment vertical="center" textRotation="180"/>
    </xf>
    <xf numFmtId="38" fontId="1" fillId="32" borderId="10" xfId="48" applyFont="1" applyFill="1" applyBorder="1" applyAlignment="1">
      <alignment horizontal="right" vertical="distributed"/>
    </xf>
    <xf numFmtId="0" fontId="0" fillId="32" borderId="10" xfId="0" applyFill="1" applyBorder="1" applyAlignment="1">
      <alignment horizontal="center" vertical="distributed"/>
    </xf>
    <xf numFmtId="0" fontId="0" fillId="33" borderId="0" xfId="0" applyFill="1" applyBorder="1" applyAlignment="1">
      <alignment horizontal="center" vertical="distributed"/>
    </xf>
    <xf numFmtId="9" fontId="0" fillId="34" borderId="10" xfId="0" applyNumberFormat="1" applyFill="1" applyBorder="1" applyAlignment="1">
      <alignment horizontal="center" vertical="distributed"/>
    </xf>
    <xf numFmtId="176" fontId="0" fillId="34" borderId="10" xfId="0" applyNumberFormat="1" applyFill="1" applyBorder="1" applyAlignment="1">
      <alignment horizontal="center" vertical="distributed"/>
    </xf>
    <xf numFmtId="0" fontId="0" fillId="34" borderId="10" xfId="0" applyFill="1" applyBorder="1" applyAlignment="1">
      <alignment horizontal="center" vertical="distributed"/>
    </xf>
    <xf numFmtId="0" fontId="0" fillId="35" borderId="10" xfId="0" applyFill="1" applyBorder="1" applyAlignment="1">
      <alignment horizontal="center" vertical="distributed"/>
    </xf>
    <xf numFmtId="10" fontId="0" fillId="35" borderId="10" xfId="0" applyNumberFormat="1" applyFill="1" applyBorder="1" applyAlignment="1">
      <alignment horizontal="center" vertical="distributed"/>
    </xf>
    <xf numFmtId="0" fontId="0" fillId="35" borderId="10" xfId="0" applyFill="1" applyBorder="1" applyAlignment="1">
      <alignment horizontal="right" vertical="distributed"/>
    </xf>
    <xf numFmtId="0" fontId="0" fillId="33" borderId="0" xfId="0" applyFill="1" applyBorder="1" applyAlignment="1">
      <alignment horizontal="right" vertical="distributed"/>
    </xf>
    <xf numFmtId="9" fontId="0" fillId="35" borderId="10" xfId="0" applyNumberFormat="1" applyFill="1" applyBorder="1" applyAlignment="1">
      <alignment horizontal="right" vertical="distributed"/>
    </xf>
    <xf numFmtId="9" fontId="1" fillId="32" borderId="10" xfId="42" applyFont="1" applyFill="1" applyBorder="1" applyAlignment="1">
      <alignment horizontal="right" vertical="distributed"/>
    </xf>
    <xf numFmtId="9" fontId="0" fillId="32" borderId="10" xfId="0" applyNumberFormat="1" applyFill="1" applyBorder="1" applyAlignment="1">
      <alignment horizontal="center" vertical="distributed"/>
    </xf>
    <xf numFmtId="0" fontId="0" fillId="33" borderId="0" xfId="0" applyFill="1" applyAlignment="1">
      <alignment horizontal="center" vertical="distributed"/>
    </xf>
    <xf numFmtId="0" fontId="0" fillId="36" borderId="10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distributed"/>
    </xf>
    <xf numFmtId="0" fontId="0" fillId="36" borderId="10" xfId="0" applyFill="1" applyBorder="1" applyAlignment="1">
      <alignment horizontal="center" vertical="distributed"/>
    </xf>
    <xf numFmtId="0" fontId="0" fillId="0" borderId="0" xfId="0" applyAlignment="1">
      <alignment horizontal="right" vertical="center"/>
    </xf>
    <xf numFmtId="0" fontId="0" fillId="10" borderId="10" xfId="0" applyFill="1" applyBorder="1" applyAlignment="1">
      <alignment horizontal="center" vertical="center"/>
    </xf>
    <xf numFmtId="0" fontId="0" fillId="10" borderId="10" xfId="0" applyFill="1" applyBorder="1" applyAlignment="1">
      <alignment horizontal="right" vertical="center"/>
    </xf>
    <xf numFmtId="0" fontId="0" fillId="10" borderId="12" xfId="0" applyFill="1" applyBorder="1" applyAlignment="1">
      <alignment horizontal="right" vertical="center"/>
    </xf>
    <xf numFmtId="0" fontId="0" fillId="32" borderId="10" xfId="0" applyFill="1" applyBorder="1" applyAlignment="1">
      <alignment horizontal="right" vertical="distributed"/>
    </xf>
    <xf numFmtId="38" fontId="0" fillId="32" borderId="10" xfId="0" applyNumberFormat="1" applyFill="1" applyBorder="1" applyAlignment="1">
      <alignment horizontal="right" vertical="distributed"/>
    </xf>
    <xf numFmtId="0" fontId="0" fillId="33" borderId="0" xfId="0" applyFill="1" applyAlignment="1">
      <alignment horizontal="right" vertical="distributed"/>
    </xf>
    <xf numFmtId="0" fontId="0" fillId="34" borderId="10" xfId="0" applyFill="1" applyBorder="1" applyAlignment="1">
      <alignment horizontal="right" vertical="distributed"/>
    </xf>
    <xf numFmtId="1" fontId="0" fillId="34" borderId="10" xfId="0" applyNumberFormat="1" applyFill="1" applyBorder="1" applyAlignment="1">
      <alignment horizontal="right" vertical="distributed"/>
    </xf>
    <xf numFmtId="1" fontId="2" fillId="34" borderId="10" xfId="0" applyNumberFormat="1" applyFont="1" applyFill="1" applyBorder="1" applyAlignment="1">
      <alignment horizontal="right" vertical="distributed"/>
    </xf>
    <xf numFmtId="38" fontId="1" fillId="34" borderId="10" xfId="48" applyFont="1" applyFill="1" applyBorder="1" applyAlignment="1">
      <alignment horizontal="right" vertical="distributed"/>
    </xf>
    <xf numFmtId="38" fontId="0" fillId="35" borderId="10" xfId="0" applyNumberFormat="1" applyFill="1" applyBorder="1" applyAlignment="1">
      <alignment horizontal="right" vertical="distributed"/>
    </xf>
    <xf numFmtId="38" fontId="0" fillId="33" borderId="0" xfId="0" applyNumberFormat="1" applyFill="1" applyBorder="1" applyAlignment="1">
      <alignment horizontal="right" vertical="distributed"/>
    </xf>
    <xf numFmtId="1" fontId="0" fillId="35" borderId="10" xfId="0" applyNumberFormat="1" applyFill="1" applyBorder="1" applyAlignment="1">
      <alignment horizontal="right" vertical="distributed"/>
    </xf>
    <xf numFmtId="38" fontId="0" fillId="35" borderId="10" xfId="0" applyNumberFormat="1" applyFill="1" applyBorder="1" applyAlignment="1">
      <alignment horizontal="center" vertical="distributed"/>
    </xf>
    <xf numFmtId="0" fontId="0" fillId="10" borderId="10" xfId="0" applyFill="1" applyBorder="1" applyAlignment="1">
      <alignment vertical="center"/>
    </xf>
    <xf numFmtId="0" fontId="0" fillId="10" borderId="12" xfId="0" applyFill="1" applyBorder="1" applyAlignment="1">
      <alignment vertical="center"/>
    </xf>
    <xf numFmtId="38" fontId="1" fillId="32" borderId="10" xfId="48" applyFont="1" applyFill="1" applyBorder="1" applyAlignment="1">
      <alignment vertical="distributed"/>
    </xf>
    <xf numFmtId="0" fontId="0" fillId="32" borderId="10" xfId="0" applyFill="1" applyBorder="1" applyAlignment="1">
      <alignment vertical="distributed"/>
    </xf>
    <xf numFmtId="38" fontId="0" fillId="32" borderId="10" xfId="0" applyNumberFormat="1" applyFill="1" applyBorder="1" applyAlignment="1">
      <alignment vertical="distributed"/>
    </xf>
    <xf numFmtId="38" fontId="0" fillId="0" borderId="0" xfId="0" applyNumberFormat="1" applyAlignment="1">
      <alignment vertical="center"/>
    </xf>
    <xf numFmtId="0" fontId="0" fillId="35" borderId="10" xfId="0" applyFill="1" applyBorder="1" applyAlignment="1">
      <alignment vertical="distributed"/>
    </xf>
    <xf numFmtId="38" fontId="1" fillId="34" borderId="10" xfId="48" applyFont="1" applyFill="1" applyBorder="1" applyAlignment="1">
      <alignment vertical="center"/>
    </xf>
    <xf numFmtId="38" fontId="1" fillId="0" borderId="0" xfId="48" applyFont="1" applyAlignment="1">
      <alignment vertical="center"/>
    </xf>
    <xf numFmtId="0" fontId="0" fillId="10" borderId="13" xfId="0" applyFill="1" applyBorder="1" applyAlignment="1">
      <alignment vertical="center"/>
    </xf>
    <xf numFmtId="0" fontId="0" fillId="10" borderId="11" xfId="0" applyFill="1" applyBorder="1" applyAlignment="1">
      <alignment vertical="center"/>
    </xf>
    <xf numFmtId="38" fontId="1" fillId="32" borderId="11" xfId="48" applyFont="1" applyFill="1" applyBorder="1" applyAlignment="1">
      <alignment vertical="distributed"/>
    </xf>
    <xf numFmtId="0" fontId="0" fillId="32" borderId="11" xfId="0" applyFill="1" applyBorder="1" applyAlignment="1">
      <alignment vertical="distributed"/>
    </xf>
    <xf numFmtId="38" fontId="0" fillId="32" borderId="11" xfId="0" applyNumberFormat="1" applyFill="1" applyBorder="1" applyAlignment="1">
      <alignment vertical="distributed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38" fontId="1" fillId="0" borderId="14" xfId="48" applyFont="1" applyBorder="1" applyAlignment="1">
      <alignment horizontal="right" vertical="distributed"/>
    </xf>
    <xf numFmtId="0" fontId="0" fillId="0" borderId="14" xfId="0" applyBorder="1" applyAlignment="1">
      <alignment horizontal="center" vertical="distributed"/>
    </xf>
    <xf numFmtId="0" fontId="0" fillId="10" borderId="0" xfId="0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10" borderId="0" xfId="0" applyFill="1" applyAlignment="1">
      <alignment vertical="center"/>
    </xf>
    <xf numFmtId="0" fontId="4" fillId="37" borderId="0" xfId="0" applyFont="1" applyFill="1" applyAlignment="1">
      <alignment vertical="center"/>
    </xf>
    <xf numFmtId="0" fontId="4" fillId="37" borderId="0" xfId="0" applyFont="1" applyFill="1" applyAlignment="1">
      <alignment vertical="center"/>
    </xf>
    <xf numFmtId="38" fontId="4" fillId="37" borderId="0" xfId="48" applyFont="1" applyFill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38" fontId="5" fillId="0" borderId="0" xfId="48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38" fontId="5" fillId="0" borderId="19" xfId="48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Alignment="1">
      <alignment vertical="center"/>
    </xf>
    <xf numFmtId="38" fontId="5" fillId="0" borderId="0" xfId="48" applyFont="1" applyAlignment="1">
      <alignment vertical="center"/>
    </xf>
    <xf numFmtId="0" fontId="6" fillId="37" borderId="0" xfId="0" applyFont="1" applyFill="1" applyAlignment="1">
      <alignment vertical="center"/>
    </xf>
    <xf numFmtId="38" fontId="6" fillId="37" borderId="0" xfId="48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6" fillId="0" borderId="0" xfId="48" applyFont="1" applyFill="1" applyAlignment="1">
      <alignment vertical="center"/>
    </xf>
    <xf numFmtId="38" fontId="5" fillId="0" borderId="14" xfId="48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38" fontId="1" fillId="34" borderId="0" xfId="48" applyFont="1" applyFill="1" applyAlignment="1">
      <alignment vertical="center"/>
    </xf>
    <xf numFmtId="0" fontId="0" fillId="32" borderId="10" xfId="0" applyFont="1" applyFill="1" applyBorder="1" applyAlignment="1">
      <alignment vertical="distributed"/>
    </xf>
    <xf numFmtId="0" fontId="1" fillId="34" borderId="10" xfId="0" applyFont="1" applyFill="1" applyBorder="1" applyAlignment="1">
      <alignment horizontal="right" vertical="distributed"/>
    </xf>
    <xf numFmtId="0" fontId="1" fillId="0" borderId="0" xfId="0" applyFont="1" applyBorder="1" applyAlignment="1">
      <alignment vertical="center"/>
    </xf>
    <xf numFmtId="38" fontId="1" fillId="0" borderId="0" xfId="48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38" fontId="1" fillId="0" borderId="0" xfId="48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0" fontId="5" fillId="32" borderId="10" xfId="0" applyFont="1" applyFill="1" applyBorder="1" applyAlignment="1">
      <alignment vertical="distributed"/>
    </xf>
    <xf numFmtId="0" fontId="0" fillId="36" borderId="21" xfId="0" applyFill="1" applyBorder="1" applyAlignment="1">
      <alignment horizontal="center" vertical="distributed"/>
    </xf>
    <xf numFmtId="0" fontId="0" fillId="36" borderId="22" xfId="0" applyFill="1" applyBorder="1" applyAlignment="1">
      <alignment horizontal="center" vertical="distributed"/>
    </xf>
    <xf numFmtId="0" fontId="0" fillId="36" borderId="12" xfId="0" applyFill="1" applyBorder="1" applyAlignment="1">
      <alignment horizontal="center" vertical="distributed"/>
    </xf>
    <xf numFmtId="0" fontId="0" fillId="36" borderId="15" xfId="0" applyFill="1" applyBorder="1" applyAlignment="1">
      <alignment horizontal="center" vertical="distributed"/>
    </xf>
    <xf numFmtId="0" fontId="0" fillId="36" borderId="14" xfId="0" applyFill="1" applyBorder="1" applyAlignment="1">
      <alignment horizontal="center" vertical="distributed"/>
    </xf>
    <xf numFmtId="0" fontId="0" fillId="36" borderId="13" xfId="0" applyFill="1" applyBorder="1" applyAlignment="1">
      <alignment horizontal="center" vertical="distributed"/>
    </xf>
    <xf numFmtId="0" fontId="0" fillId="32" borderId="10" xfId="0" applyFill="1" applyBorder="1" applyAlignment="1">
      <alignment horizontal="center" vertical="center"/>
    </xf>
    <xf numFmtId="0" fontId="0" fillId="0" borderId="0" xfId="0" applyAlignment="1">
      <alignment horizontal="left" vertical="distributed"/>
    </xf>
    <xf numFmtId="0" fontId="0" fillId="10" borderId="14" xfId="0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0" fontId="0" fillId="10" borderId="0" xfId="0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0" fillId="10" borderId="21" xfId="0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228600</xdr:colOff>
      <xdr:row>5</xdr:row>
      <xdr:rowOff>676275</xdr:rowOff>
    </xdr:from>
    <xdr:ext cx="333375" cy="9525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5581650" y="1828800"/>
          <a:ext cx="3333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35</xdr:col>
      <xdr:colOff>0</xdr:colOff>
      <xdr:row>5</xdr:row>
      <xdr:rowOff>0</xdr:rowOff>
    </xdr:from>
    <xdr:to>
      <xdr:col>38</xdr:col>
      <xdr:colOff>495300</xdr:colOff>
      <xdr:row>5</xdr:row>
      <xdr:rowOff>466725</xdr:rowOff>
    </xdr:to>
    <xdr:sp>
      <xdr:nvSpPr>
        <xdr:cNvPr id="2" name="角丸四角形 2"/>
        <xdr:cNvSpPr>
          <a:spLocks/>
        </xdr:cNvSpPr>
      </xdr:nvSpPr>
      <xdr:spPr>
        <a:xfrm>
          <a:off x="12658725" y="1152525"/>
          <a:ext cx="4352925" cy="466725"/>
        </a:xfrm>
        <a:prstGeom prst="roundRect">
          <a:avLst/>
        </a:prstGeom>
        <a:solidFill>
          <a:srgbClr val="D7E4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FFFFCC"/>
              </a:solidFill>
            </a:rPr>
            <a:t>キャッシュフロー表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77"/>
  <sheetViews>
    <sheetView tabSelected="1" zoomScale="75" zoomScaleNormal="75" zoomScalePageLayoutView="75" workbookViewId="0" topLeftCell="C43">
      <selection activeCell="M34" sqref="M34"/>
    </sheetView>
  </sheetViews>
  <sheetFormatPr defaultColWidth="9.140625" defaultRowHeight="15"/>
  <cols>
    <col min="1" max="1" width="0" style="0" hidden="1" customWidth="1"/>
    <col min="2" max="2" width="10.57421875" style="0" hidden="1" customWidth="1"/>
    <col min="3" max="3" width="7.7109375" style="1" customWidth="1"/>
    <col min="4" max="7" width="4.8515625" style="0" customWidth="1"/>
    <col min="8" max="8" width="8.00390625" style="2" bestFit="1" customWidth="1"/>
    <col min="9" max="9" width="8.00390625" style="3" bestFit="1" customWidth="1"/>
    <col min="10" max="13" width="5.28125" style="3" customWidth="1"/>
    <col min="14" max="14" width="7.00390625" style="3" bestFit="1" customWidth="1"/>
    <col min="15" max="15" width="8.00390625" style="3" bestFit="1" customWidth="1"/>
    <col min="16" max="16" width="0.9921875" style="26" customWidth="1"/>
    <col min="17" max="18" width="8.00390625" style="3" bestFit="1" customWidth="1"/>
    <col min="19" max="19" width="7.00390625" style="3" bestFit="1" customWidth="1"/>
    <col min="20" max="21" width="5.28125" style="3" customWidth="1"/>
    <col min="22" max="22" width="6.140625" style="3" customWidth="1"/>
    <col min="23" max="23" width="3.8515625" style="3" customWidth="1"/>
    <col min="24" max="24" width="4.421875" style="3" customWidth="1"/>
    <col min="25" max="25" width="5.140625" style="3" customWidth="1"/>
    <col min="26" max="26" width="5.8515625" style="3" customWidth="1"/>
    <col min="27" max="27" width="8.00390625" style="3" bestFit="1" customWidth="1"/>
    <col min="28" max="28" width="0.9921875" style="26" customWidth="1"/>
    <col min="29" max="29" width="7.8515625" style="3" customWidth="1"/>
    <col min="30" max="30" width="5.7109375" style="3" customWidth="1"/>
    <col min="31" max="31" width="7.421875" style="4" customWidth="1"/>
    <col min="32" max="32" width="1.421875" style="4" customWidth="1"/>
    <col min="33" max="33" width="5.28125" style="4" customWidth="1"/>
    <col min="34" max="34" width="9.421875" style="3" customWidth="1"/>
    <col min="35" max="35" width="4.421875" style="0" customWidth="1"/>
    <col min="36" max="36" width="12.421875" style="0" customWidth="1"/>
    <col min="37" max="37" width="35.421875" style="0" customWidth="1"/>
    <col min="38" max="38" width="10.00390625" style="0" customWidth="1"/>
    <col min="39" max="39" width="7.421875" style="0" customWidth="1"/>
    <col min="41" max="41" width="8.28125" style="0" customWidth="1"/>
  </cols>
  <sheetData>
    <row r="1" spans="4:31" ht="19.5" customHeight="1">
      <c r="D1" s="64"/>
      <c r="E1" s="64"/>
      <c r="F1" s="64"/>
      <c r="G1" s="64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</row>
    <row r="2" spans="14:33" ht="18" customHeight="1"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3:31" ht="23.25" customHeight="1">
      <c r="C3" s="63" t="s">
        <v>40</v>
      </c>
      <c r="D3" s="65"/>
      <c r="E3" s="65"/>
      <c r="F3" s="65"/>
      <c r="G3" s="65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</row>
    <row r="6" spans="3:48" ht="149.25" customHeight="1">
      <c r="C6" s="111"/>
      <c r="D6" s="111"/>
      <c r="E6" s="112"/>
      <c r="F6" s="115" t="s">
        <v>0</v>
      </c>
      <c r="G6" s="116"/>
      <c r="H6" s="5" t="s">
        <v>1</v>
      </c>
      <c r="I6" s="6" t="s">
        <v>2</v>
      </c>
      <c r="J6" s="6" t="s">
        <v>3</v>
      </c>
      <c r="K6" s="6" t="s">
        <v>4</v>
      </c>
      <c r="L6" s="6" t="s">
        <v>5</v>
      </c>
      <c r="M6" s="6" t="s">
        <v>6</v>
      </c>
      <c r="N6" s="6" t="s">
        <v>7</v>
      </c>
      <c r="O6" s="6" t="s">
        <v>8</v>
      </c>
      <c r="P6" s="7"/>
      <c r="Q6" s="8" t="s">
        <v>9</v>
      </c>
      <c r="R6" s="8" t="s">
        <v>10</v>
      </c>
      <c r="S6" s="8" t="s">
        <v>11</v>
      </c>
      <c r="T6" s="8" t="s">
        <v>12</v>
      </c>
      <c r="U6" s="8" t="s">
        <v>13</v>
      </c>
      <c r="V6" s="8" t="s">
        <v>14</v>
      </c>
      <c r="W6" s="8" t="s">
        <v>15</v>
      </c>
      <c r="X6" s="8" t="s">
        <v>16</v>
      </c>
      <c r="Y6" s="8" t="s">
        <v>17</v>
      </c>
      <c r="Z6" s="8" t="s">
        <v>18</v>
      </c>
      <c r="AA6" s="8" t="s">
        <v>19</v>
      </c>
      <c r="AB6" s="7"/>
      <c r="AC6" s="9" t="s">
        <v>20</v>
      </c>
      <c r="AD6" s="9" t="s">
        <v>21</v>
      </c>
      <c r="AE6" s="10" t="s">
        <v>22</v>
      </c>
      <c r="AF6" s="11"/>
      <c r="AG6" s="9" t="s">
        <v>23</v>
      </c>
      <c r="AH6" s="9" t="s">
        <v>24</v>
      </c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3:39" ht="17.25">
      <c r="C7" s="113"/>
      <c r="D7" s="113"/>
      <c r="E7" s="114"/>
      <c r="F7" s="115" t="s">
        <v>25</v>
      </c>
      <c r="G7" s="116"/>
      <c r="H7" s="13"/>
      <c r="I7" s="14"/>
      <c r="J7" s="14"/>
      <c r="K7" s="14"/>
      <c r="L7" s="14"/>
      <c r="M7" s="14"/>
      <c r="N7" s="14"/>
      <c r="O7" s="14"/>
      <c r="P7" s="15"/>
      <c r="Q7" s="16">
        <v>5</v>
      </c>
      <c r="R7" s="17">
        <v>0.00875</v>
      </c>
      <c r="S7" s="18"/>
      <c r="T7" s="18">
        <v>500</v>
      </c>
      <c r="U7" s="18"/>
      <c r="V7" s="18"/>
      <c r="W7" s="18">
        <v>300</v>
      </c>
      <c r="X7" s="18"/>
      <c r="Y7" s="18">
        <v>100</v>
      </c>
      <c r="Z7" s="18">
        <v>4780</v>
      </c>
      <c r="AA7" s="18"/>
      <c r="AB7" s="15"/>
      <c r="AC7" s="19" t="s">
        <v>26</v>
      </c>
      <c r="AD7" s="20">
        <v>0.002</v>
      </c>
      <c r="AE7" s="21">
        <v>1000</v>
      </c>
      <c r="AF7" s="22"/>
      <c r="AG7" s="23">
        <v>0.01</v>
      </c>
      <c r="AH7" s="19">
        <v>1000</v>
      </c>
      <c r="AJ7" s="66" t="s">
        <v>41</v>
      </c>
      <c r="AK7" s="67"/>
      <c r="AL7" s="68"/>
      <c r="AM7" s="67"/>
    </row>
    <row r="8" spans="3:38" ht="13.5">
      <c r="C8" s="113"/>
      <c r="D8" s="113"/>
      <c r="E8" s="114"/>
      <c r="F8" s="115" t="s">
        <v>27</v>
      </c>
      <c r="G8" s="116"/>
      <c r="H8" s="24">
        <v>0.01</v>
      </c>
      <c r="I8" s="14"/>
      <c r="J8" s="25">
        <v>0.01</v>
      </c>
      <c r="K8" s="25">
        <v>0.01</v>
      </c>
      <c r="L8" s="25">
        <v>0.01</v>
      </c>
      <c r="M8" s="14"/>
      <c r="N8" s="14"/>
      <c r="O8" s="14"/>
      <c r="P8" s="15"/>
      <c r="Q8" s="16">
        <v>0.01</v>
      </c>
      <c r="R8" s="18"/>
      <c r="S8" s="16">
        <v>0.01</v>
      </c>
      <c r="T8" s="18"/>
      <c r="U8" s="18"/>
      <c r="V8" s="18"/>
      <c r="W8" s="16">
        <v>0.01</v>
      </c>
      <c r="X8" s="18"/>
      <c r="Y8" s="16">
        <v>0.01</v>
      </c>
      <c r="Z8" s="16">
        <v>0.02</v>
      </c>
      <c r="AA8" s="18"/>
      <c r="AB8" s="15"/>
      <c r="AC8" s="19"/>
      <c r="AD8" s="20"/>
      <c r="AE8" s="21"/>
      <c r="AF8" s="22"/>
      <c r="AG8" s="23"/>
      <c r="AH8" s="19"/>
      <c r="AL8" s="53"/>
    </row>
    <row r="9" spans="6:39" ht="13.5">
      <c r="F9" t="s">
        <v>28</v>
      </c>
      <c r="AB9" s="15"/>
      <c r="AJ9" s="69" t="s">
        <v>42</v>
      </c>
      <c r="AK9" s="70" t="s">
        <v>43</v>
      </c>
      <c r="AL9" s="89" t="s">
        <v>97</v>
      </c>
      <c r="AM9" s="90"/>
    </row>
    <row r="10" spans="3:39" ht="13.5" customHeight="1">
      <c r="C10" s="27" t="s">
        <v>29</v>
      </c>
      <c r="D10" s="27" t="s">
        <v>30</v>
      </c>
      <c r="E10" s="27" t="s">
        <v>31</v>
      </c>
      <c r="F10" s="27" t="s">
        <v>32</v>
      </c>
      <c r="G10" s="27" t="s">
        <v>32</v>
      </c>
      <c r="H10" s="103" t="s">
        <v>33</v>
      </c>
      <c r="I10" s="104"/>
      <c r="J10" s="104"/>
      <c r="K10" s="104"/>
      <c r="L10" s="104"/>
      <c r="M10" s="104"/>
      <c r="N10" s="105"/>
      <c r="O10" s="28"/>
      <c r="Q10" s="103" t="s">
        <v>34</v>
      </c>
      <c r="R10" s="104"/>
      <c r="S10" s="104"/>
      <c r="T10" s="104"/>
      <c r="U10" s="104"/>
      <c r="V10" s="104"/>
      <c r="W10" s="104"/>
      <c r="X10" s="104"/>
      <c r="Y10" s="105"/>
      <c r="Z10" s="29"/>
      <c r="AA10" s="29"/>
      <c r="AC10" s="106" t="s">
        <v>35</v>
      </c>
      <c r="AD10" s="107"/>
      <c r="AE10" s="107"/>
      <c r="AF10" s="107"/>
      <c r="AG10" s="107"/>
      <c r="AH10" s="108"/>
      <c r="AJ10" s="72"/>
      <c r="AK10" s="73" t="s">
        <v>44</v>
      </c>
      <c r="AL10" s="91" t="s">
        <v>45</v>
      </c>
      <c r="AM10" s="92"/>
    </row>
    <row r="11" spans="3:39" s="30" customFormat="1" ht="13.5">
      <c r="C11" s="31">
        <v>2012</v>
      </c>
      <c r="D11" s="32">
        <v>35</v>
      </c>
      <c r="E11" s="32">
        <v>33</v>
      </c>
      <c r="F11" s="33">
        <v>2</v>
      </c>
      <c r="G11" s="32"/>
      <c r="H11" s="13">
        <v>836</v>
      </c>
      <c r="I11" s="34">
        <v>494</v>
      </c>
      <c r="J11" s="34"/>
      <c r="K11" s="34"/>
      <c r="L11" s="34"/>
      <c r="M11" s="34"/>
      <c r="N11" s="34">
        <v>580</v>
      </c>
      <c r="O11" s="35">
        <f>SUM(H11:N11)</f>
        <v>1910</v>
      </c>
      <c r="P11" s="36"/>
      <c r="Q11" s="37">
        <v>500</v>
      </c>
      <c r="R11" s="37">
        <v>231</v>
      </c>
      <c r="S11" s="38">
        <v>48.48</v>
      </c>
      <c r="T11" s="37"/>
      <c r="U11" s="37">
        <v>58</v>
      </c>
      <c r="V11" s="37">
        <v>420</v>
      </c>
      <c r="W11" s="37"/>
      <c r="X11" s="96">
        <v>32</v>
      </c>
      <c r="Y11" s="38">
        <v>100</v>
      </c>
      <c r="Z11" s="39"/>
      <c r="AA11" s="40">
        <f>SUM(Q11:Z11)</f>
        <v>1389.48</v>
      </c>
      <c r="AB11" s="36"/>
      <c r="AC11" s="41">
        <f>O11-AA11</f>
        <v>520.52</v>
      </c>
      <c r="AD11" s="21">
        <f>AE7*0.2%</f>
        <v>2</v>
      </c>
      <c r="AE11" s="41">
        <f>AE7+AD11+AC11</f>
        <v>1522.52</v>
      </c>
      <c r="AF11" s="42"/>
      <c r="AG11" s="43">
        <f>AH7*1%</f>
        <v>10</v>
      </c>
      <c r="AH11" s="44">
        <f>AH7+AC11+AG11</f>
        <v>1530.52</v>
      </c>
      <c r="AJ11" s="72"/>
      <c r="AK11" s="73" t="s">
        <v>46</v>
      </c>
      <c r="AL11" s="93">
        <v>483200</v>
      </c>
      <c r="AM11" s="92" t="s">
        <v>47</v>
      </c>
    </row>
    <row r="12" spans="3:39" ht="13.5">
      <c r="C12" s="31">
        <f>C11+1</f>
        <v>2013</v>
      </c>
      <c r="D12" s="45">
        <f>D11+1</f>
        <v>36</v>
      </c>
      <c r="E12" s="45">
        <f>E11+1</f>
        <v>34</v>
      </c>
      <c r="F12" s="46">
        <f>F11+1</f>
        <v>3</v>
      </c>
      <c r="G12" s="45">
        <v>0</v>
      </c>
      <c r="H12" s="47">
        <v>869</v>
      </c>
      <c r="I12" s="48"/>
      <c r="J12" s="48"/>
      <c r="K12" s="48"/>
      <c r="L12" s="48"/>
      <c r="M12" s="48"/>
      <c r="N12" s="48">
        <v>500</v>
      </c>
      <c r="O12" s="49">
        <f aca="true" t="shared" si="0" ref="O12:O65">SUM(H12:N12)</f>
        <v>1369</v>
      </c>
      <c r="Q12" s="37">
        <v>506</v>
      </c>
      <c r="R12" s="37">
        <v>231</v>
      </c>
      <c r="S12" s="38">
        <v>48.48</v>
      </c>
      <c r="T12" s="37"/>
      <c r="U12" s="37">
        <v>58</v>
      </c>
      <c r="V12" s="37">
        <v>335</v>
      </c>
      <c r="W12" s="37"/>
      <c r="X12" s="96">
        <v>32</v>
      </c>
      <c r="Y12" s="38">
        <f>Y11+Y11*1%</f>
        <v>101</v>
      </c>
      <c r="Z12" s="38"/>
      <c r="AA12" s="40">
        <f aca="true" t="shared" si="1" ref="AA12:AA66">SUM(Q12:Z12)</f>
        <v>1311.48</v>
      </c>
      <c r="AC12" s="41">
        <f aca="true" t="shared" si="2" ref="AC12:AC65">O12-AA12</f>
        <v>57.51999999999998</v>
      </c>
      <c r="AD12" s="43">
        <f>AE11*0.2%</f>
        <v>3.04504</v>
      </c>
      <c r="AE12" s="41">
        <f>AE11+AD12+AC12</f>
        <v>1583.08504</v>
      </c>
      <c r="AF12" s="42"/>
      <c r="AG12" s="43">
        <f>AH11*1%</f>
        <v>15.3052</v>
      </c>
      <c r="AH12" s="44">
        <f>AH11+AC12+AG12</f>
        <v>1603.3452</v>
      </c>
      <c r="AJ12" s="72"/>
      <c r="AK12" s="73" t="s">
        <v>48</v>
      </c>
      <c r="AL12" s="93">
        <v>737200</v>
      </c>
      <c r="AM12" s="92" t="s">
        <v>47</v>
      </c>
    </row>
    <row r="13" spans="3:39" ht="13.5">
      <c r="C13" s="31">
        <f aca="true" t="shared" si="3" ref="C13:G28">C12+1</f>
        <v>2014</v>
      </c>
      <c r="D13" s="45">
        <f t="shared" si="3"/>
        <v>37</v>
      </c>
      <c r="E13" s="45">
        <f t="shared" si="3"/>
        <v>35</v>
      </c>
      <c r="F13" s="46">
        <f t="shared" si="3"/>
        <v>4</v>
      </c>
      <c r="G13" s="45">
        <f>G12+1</f>
        <v>1</v>
      </c>
      <c r="H13" s="47">
        <v>904</v>
      </c>
      <c r="I13" s="48"/>
      <c r="J13" s="48"/>
      <c r="K13" s="48"/>
      <c r="L13" s="48"/>
      <c r="M13" s="48"/>
      <c r="N13" s="48">
        <v>500</v>
      </c>
      <c r="O13" s="49">
        <f t="shared" si="0"/>
        <v>1404</v>
      </c>
      <c r="Q13" s="37">
        <v>511</v>
      </c>
      <c r="R13" s="37">
        <v>231</v>
      </c>
      <c r="S13" s="38">
        <v>181.06775000000002</v>
      </c>
      <c r="T13" s="37"/>
      <c r="U13" s="37">
        <v>58</v>
      </c>
      <c r="V13" s="37">
        <v>315</v>
      </c>
      <c r="W13" s="37"/>
      <c r="X13" s="96">
        <v>32</v>
      </c>
      <c r="Y13" s="38">
        <f aca="true" t="shared" si="4" ref="Y13:Y35">Y12+Y12*1%</f>
        <v>102.01</v>
      </c>
      <c r="Z13" s="38"/>
      <c r="AA13" s="40">
        <f t="shared" si="1"/>
        <v>1430.0777500000002</v>
      </c>
      <c r="AC13" s="41">
        <f t="shared" si="2"/>
        <v>-26.07775000000015</v>
      </c>
      <c r="AD13" s="43">
        <f aca="true" t="shared" si="5" ref="AD13:AD65">AE12*0.2%</f>
        <v>3.16617008</v>
      </c>
      <c r="AE13" s="41">
        <f aca="true" t="shared" si="6" ref="AE13:AE65">AE12+AD13+AC13</f>
        <v>1560.1734600799998</v>
      </c>
      <c r="AF13" s="42"/>
      <c r="AG13" s="43">
        <f aca="true" t="shared" si="7" ref="AG13:AG65">AH12*1%</f>
        <v>16.033452</v>
      </c>
      <c r="AH13" s="44">
        <f aca="true" t="shared" si="8" ref="AH13:AH65">AH12+AC13+AG13</f>
        <v>1593.3009019999997</v>
      </c>
      <c r="AJ13" s="72"/>
      <c r="AK13" s="73" t="s">
        <v>49</v>
      </c>
      <c r="AL13" s="93"/>
      <c r="AM13" s="92" t="s">
        <v>47</v>
      </c>
    </row>
    <row r="14" spans="1:39" ht="13.5">
      <c r="A14">
        <v>2225555</v>
      </c>
      <c r="B14" s="50">
        <v>6872775</v>
      </c>
      <c r="C14" s="31">
        <f t="shared" si="3"/>
        <v>2015</v>
      </c>
      <c r="D14" s="45">
        <f t="shared" si="3"/>
        <v>38</v>
      </c>
      <c r="E14" s="45">
        <f t="shared" si="3"/>
        <v>36</v>
      </c>
      <c r="F14" s="46">
        <f t="shared" si="3"/>
        <v>5</v>
      </c>
      <c r="G14" s="45">
        <f t="shared" si="3"/>
        <v>2</v>
      </c>
      <c r="H14" s="47">
        <v>687</v>
      </c>
      <c r="I14" s="48"/>
      <c r="J14" s="48"/>
      <c r="K14" s="48"/>
      <c r="L14" s="48"/>
      <c r="M14" s="47"/>
      <c r="N14" s="51">
        <v>4780</v>
      </c>
      <c r="O14" s="49">
        <f t="shared" si="0"/>
        <v>5467</v>
      </c>
      <c r="Q14" s="37">
        <v>516</v>
      </c>
      <c r="R14" s="37">
        <v>252</v>
      </c>
      <c r="S14" s="38">
        <v>79.84832750000001</v>
      </c>
      <c r="T14" s="37">
        <v>515</v>
      </c>
      <c r="U14" s="37">
        <v>58</v>
      </c>
      <c r="V14" s="52">
        <v>237</v>
      </c>
      <c r="W14" s="37" t="s">
        <v>36</v>
      </c>
      <c r="X14" s="37">
        <v>17</v>
      </c>
      <c r="Y14" s="38">
        <f t="shared" si="4"/>
        <v>103.0301</v>
      </c>
      <c r="Z14" s="43">
        <v>4234</v>
      </c>
      <c r="AA14" s="40">
        <f t="shared" si="1"/>
        <v>6011.8784275</v>
      </c>
      <c r="AC14" s="41">
        <f t="shared" si="2"/>
        <v>-544.8784274999998</v>
      </c>
      <c r="AD14" s="43">
        <f t="shared" si="5"/>
        <v>3.12034692016</v>
      </c>
      <c r="AE14" s="41">
        <f t="shared" si="6"/>
        <v>1018.41537950016</v>
      </c>
      <c r="AF14" s="42"/>
      <c r="AG14" s="43">
        <f t="shared" si="7"/>
        <v>15.933009019999998</v>
      </c>
      <c r="AH14" s="44">
        <f t="shared" si="8"/>
        <v>1064.35548352</v>
      </c>
      <c r="AJ14" s="72"/>
      <c r="AK14" s="73"/>
      <c r="AL14" s="93"/>
      <c r="AM14" s="92"/>
    </row>
    <row r="15" spans="1:39" ht="13.5">
      <c r="A15">
        <v>3706497.2594999997</v>
      </c>
      <c r="B15" s="50">
        <v>13342787.149999999</v>
      </c>
      <c r="C15" s="31">
        <f t="shared" si="3"/>
        <v>2016</v>
      </c>
      <c r="D15" s="45">
        <f t="shared" si="3"/>
        <v>39</v>
      </c>
      <c r="E15" s="45">
        <f t="shared" si="3"/>
        <v>37</v>
      </c>
      <c r="F15" s="46">
        <f t="shared" si="3"/>
        <v>6</v>
      </c>
      <c r="G15" s="45">
        <f t="shared" si="3"/>
        <v>3</v>
      </c>
      <c r="H15" s="47">
        <f>B15/10000</f>
        <v>1334.278715</v>
      </c>
      <c r="I15" s="48">
        <v>480</v>
      </c>
      <c r="J15" s="48"/>
      <c r="K15" s="48"/>
      <c r="L15" s="48"/>
      <c r="M15" s="47"/>
      <c r="N15" s="48"/>
      <c r="O15" s="49">
        <f t="shared" si="0"/>
        <v>1814.278715</v>
      </c>
      <c r="Q15" s="37">
        <v>521</v>
      </c>
      <c r="R15" s="37">
        <v>259</v>
      </c>
      <c r="S15" s="38">
        <v>80.646810775</v>
      </c>
      <c r="T15" s="37"/>
      <c r="U15" s="37">
        <v>66</v>
      </c>
      <c r="V15" s="52">
        <v>369</v>
      </c>
      <c r="W15" s="37"/>
      <c r="X15" s="37">
        <v>17</v>
      </c>
      <c r="Y15" s="38">
        <f t="shared" si="4"/>
        <v>104.060401</v>
      </c>
      <c r="Z15" s="38">
        <v>234</v>
      </c>
      <c r="AA15" s="40">
        <f t="shared" si="1"/>
        <v>1650.707211775</v>
      </c>
      <c r="AC15" s="41">
        <f t="shared" si="2"/>
        <v>163.57150322500001</v>
      </c>
      <c r="AD15" s="43">
        <f t="shared" si="5"/>
        <v>2.03683075900032</v>
      </c>
      <c r="AE15" s="41">
        <f t="shared" si="6"/>
        <v>1184.0237134841605</v>
      </c>
      <c r="AF15" s="42"/>
      <c r="AG15" s="43">
        <f t="shared" si="7"/>
        <v>10.6435548352</v>
      </c>
      <c r="AH15" s="44">
        <f t="shared" si="8"/>
        <v>1238.5705415802</v>
      </c>
      <c r="AJ15" s="72" t="s">
        <v>50</v>
      </c>
      <c r="AK15" s="73" t="s">
        <v>51</v>
      </c>
      <c r="AL15" s="101">
        <v>152300</v>
      </c>
      <c r="AM15" s="92" t="s">
        <v>47</v>
      </c>
    </row>
    <row r="16" spans="1:39" ht="13.5">
      <c r="A16">
        <v>6626179.908095</v>
      </c>
      <c r="B16" s="50">
        <v>18926064.2215</v>
      </c>
      <c r="C16" s="31">
        <f t="shared" si="3"/>
        <v>2017</v>
      </c>
      <c r="D16" s="45">
        <f t="shared" si="3"/>
        <v>40</v>
      </c>
      <c r="E16" s="45">
        <f t="shared" si="3"/>
        <v>38</v>
      </c>
      <c r="F16" s="46">
        <f t="shared" si="3"/>
        <v>7</v>
      </c>
      <c r="G16" s="45">
        <f t="shared" si="3"/>
        <v>4</v>
      </c>
      <c r="H16" s="47">
        <f aca="true" t="shared" si="9" ref="H16:H36">B16/10000</f>
        <v>1892.60642215</v>
      </c>
      <c r="I16" s="48">
        <v>480</v>
      </c>
      <c r="J16" s="48"/>
      <c r="K16" s="48"/>
      <c r="L16" s="48"/>
      <c r="M16" s="47"/>
      <c r="N16" s="48"/>
      <c r="O16" s="49">
        <f>SUM(H16:N16)</f>
        <v>2372.60642215</v>
      </c>
      <c r="Q16" s="37">
        <v>526</v>
      </c>
      <c r="R16" s="37">
        <v>259</v>
      </c>
      <c r="S16" s="38">
        <v>383.72376929151005</v>
      </c>
      <c r="T16" s="37"/>
      <c r="U16" s="37">
        <v>66</v>
      </c>
      <c r="V16" s="52">
        <f>A16/10000</f>
        <v>662.6179908095</v>
      </c>
      <c r="W16" s="37"/>
      <c r="X16" s="37">
        <v>17</v>
      </c>
      <c r="Y16" s="38">
        <f t="shared" si="4"/>
        <v>105.10100501</v>
      </c>
      <c r="Z16" s="38">
        <v>234</v>
      </c>
      <c r="AA16" s="40">
        <f t="shared" si="1"/>
        <v>2253.44276511101</v>
      </c>
      <c r="AC16" s="41">
        <f t="shared" si="2"/>
        <v>119.1636570389901</v>
      </c>
      <c r="AD16" s="43">
        <f t="shared" si="5"/>
        <v>2.368047426968321</v>
      </c>
      <c r="AE16" s="41">
        <f t="shared" si="6"/>
        <v>1305.555417950119</v>
      </c>
      <c r="AF16" s="42"/>
      <c r="AG16" s="43">
        <f t="shared" si="7"/>
        <v>12.385705415801999</v>
      </c>
      <c r="AH16" s="44">
        <f t="shared" si="8"/>
        <v>1370.119904034992</v>
      </c>
      <c r="AJ16" s="72"/>
      <c r="AK16" s="73"/>
      <c r="AL16" s="75"/>
      <c r="AM16" s="74"/>
    </row>
    <row r="17" spans="1:39" ht="13.5">
      <c r="A17">
        <v>7147251.605175951</v>
      </c>
      <c r="B17" s="50">
        <v>18775591.463715002</v>
      </c>
      <c r="C17" s="31">
        <f t="shared" si="3"/>
        <v>2018</v>
      </c>
      <c r="D17" s="45">
        <f t="shared" si="3"/>
        <v>41</v>
      </c>
      <c r="E17" s="45">
        <f t="shared" si="3"/>
        <v>39</v>
      </c>
      <c r="F17" s="46">
        <f t="shared" si="3"/>
        <v>8</v>
      </c>
      <c r="G17" s="45">
        <f t="shared" si="3"/>
        <v>5</v>
      </c>
      <c r="H17" s="47">
        <f t="shared" si="9"/>
        <v>1877.5591463715002</v>
      </c>
      <c r="I17" s="48">
        <v>480</v>
      </c>
      <c r="J17" s="48"/>
      <c r="K17" s="48"/>
      <c r="L17" s="48"/>
      <c r="M17" s="47"/>
      <c r="N17" s="48"/>
      <c r="O17" s="49">
        <f t="shared" si="0"/>
        <v>2357.5591463715</v>
      </c>
      <c r="Q17" s="37">
        <v>531</v>
      </c>
      <c r="R17" s="37">
        <v>259</v>
      </c>
      <c r="S17" s="38">
        <v>243.19426650268912</v>
      </c>
      <c r="T17" s="37"/>
      <c r="U17" s="37">
        <v>66</v>
      </c>
      <c r="V17" s="52">
        <f>A17/10000</f>
        <v>714.7251605175951</v>
      </c>
      <c r="W17" s="37"/>
      <c r="X17" s="37">
        <v>17</v>
      </c>
      <c r="Y17" s="38">
        <f t="shared" si="4"/>
        <v>106.1520150601</v>
      </c>
      <c r="Z17" s="38">
        <v>234</v>
      </c>
      <c r="AA17" s="40">
        <f t="shared" si="1"/>
        <v>2171.0714420803843</v>
      </c>
      <c r="AC17" s="41">
        <f t="shared" si="2"/>
        <v>186.48770429111573</v>
      </c>
      <c r="AD17" s="43">
        <f t="shared" si="5"/>
        <v>2.611110835900238</v>
      </c>
      <c r="AE17" s="41">
        <f t="shared" si="6"/>
        <v>1494.654233077135</v>
      </c>
      <c r="AF17" s="42"/>
      <c r="AG17" s="43">
        <f t="shared" si="7"/>
        <v>13.70119904034992</v>
      </c>
      <c r="AH17" s="44">
        <f t="shared" si="8"/>
        <v>1570.3088073664576</v>
      </c>
      <c r="AJ17" s="72" t="s">
        <v>52</v>
      </c>
      <c r="AK17" s="73"/>
      <c r="AL17" s="75">
        <v>10000000</v>
      </c>
      <c r="AM17" s="74" t="s">
        <v>47</v>
      </c>
    </row>
    <row r="18" spans="1:39" ht="13.5">
      <c r="A18">
        <v>6429163.781227711</v>
      </c>
      <c r="B18" s="50">
        <v>18963347.37835215</v>
      </c>
      <c r="C18" s="31">
        <f t="shared" si="3"/>
        <v>2019</v>
      </c>
      <c r="D18" s="45">
        <f t="shared" si="3"/>
        <v>42</v>
      </c>
      <c r="E18" s="45">
        <f t="shared" si="3"/>
        <v>40</v>
      </c>
      <c r="F18" s="46">
        <f t="shared" si="3"/>
        <v>9</v>
      </c>
      <c r="G18" s="45">
        <f t="shared" si="3"/>
        <v>6</v>
      </c>
      <c r="H18" s="47">
        <f t="shared" si="9"/>
        <v>1896.334737835215</v>
      </c>
      <c r="I18" s="48">
        <v>480</v>
      </c>
      <c r="J18" s="48"/>
      <c r="K18" s="48"/>
      <c r="L18" s="48"/>
      <c r="M18" s="47"/>
      <c r="N18" s="48"/>
      <c r="O18" s="49">
        <f>SUM(H18:N18)</f>
        <v>2376.334737835215</v>
      </c>
      <c r="Q18" s="37">
        <v>537</v>
      </c>
      <c r="R18" s="37">
        <v>259</v>
      </c>
      <c r="S18" s="38">
        <v>245.626209167716</v>
      </c>
      <c r="T18" s="37"/>
      <c r="U18" s="37">
        <v>66</v>
      </c>
      <c r="V18" s="52">
        <v>720</v>
      </c>
      <c r="W18" s="37"/>
      <c r="X18" s="37"/>
      <c r="Y18" s="38">
        <f t="shared" si="4"/>
        <v>107.213535210701</v>
      </c>
      <c r="Z18" s="38">
        <v>234</v>
      </c>
      <c r="AA18" s="40">
        <f t="shared" si="1"/>
        <v>2168.839744378417</v>
      </c>
      <c r="AC18" s="41">
        <f t="shared" si="2"/>
        <v>207.49499345679806</v>
      </c>
      <c r="AD18" s="43">
        <f t="shared" si="5"/>
        <v>2.9893084661542697</v>
      </c>
      <c r="AE18" s="41">
        <f t="shared" si="6"/>
        <v>1705.1385350000871</v>
      </c>
      <c r="AF18" s="42"/>
      <c r="AG18" s="43">
        <f t="shared" si="7"/>
        <v>15.703088073664576</v>
      </c>
      <c r="AH18" s="44">
        <f t="shared" si="8"/>
        <v>1793.5068888969201</v>
      </c>
      <c r="AJ18" s="72"/>
      <c r="AK18" s="73"/>
      <c r="AL18" s="75"/>
      <c r="AM18" s="74"/>
    </row>
    <row r="19" spans="1:39" ht="13.5">
      <c r="A19">
        <v>6530518.419039988</v>
      </c>
      <c r="B19" s="50">
        <v>19152980.852135673</v>
      </c>
      <c r="C19" s="31">
        <f t="shared" si="3"/>
        <v>2020</v>
      </c>
      <c r="D19" s="45">
        <f t="shared" si="3"/>
        <v>43</v>
      </c>
      <c r="E19" s="45">
        <f t="shared" si="3"/>
        <v>41</v>
      </c>
      <c r="F19" s="46">
        <f t="shared" si="3"/>
        <v>10</v>
      </c>
      <c r="G19" s="45">
        <f t="shared" si="3"/>
        <v>7</v>
      </c>
      <c r="H19" s="47">
        <f t="shared" si="9"/>
        <v>1915.2980852135672</v>
      </c>
      <c r="I19" s="48">
        <v>480</v>
      </c>
      <c r="J19" s="48"/>
      <c r="K19" s="48"/>
      <c r="L19" s="48"/>
      <c r="M19" s="47"/>
      <c r="N19" s="48"/>
      <c r="O19" s="49">
        <f t="shared" si="0"/>
        <v>2395.298085213567</v>
      </c>
      <c r="Q19" s="37">
        <v>542</v>
      </c>
      <c r="R19" s="37">
        <v>259</v>
      </c>
      <c r="S19" s="38">
        <v>367.30499454904475</v>
      </c>
      <c r="T19" s="37"/>
      <c r="U19" s="37">
        <v>66</v>
      </c>
      <c r="V19" s="52">
        <v>730</v>
      </c>
      <c r="W19" s="37"/>
      <c r="X19" s="37"/>
      <c r="Y19" s="38">
        <f t="shared" si="4"/>
        <v>108.28567056280801</v>
      </c>
      <c r="Z19" s="38">
        <v>234</v>
      </c>
      <c r="AA19" s="40">
        <f t="shared" si="1"/>
        <v>2306.5906651118526</v>
      </c>
      <c r="AC19" s="41">
        <f t="shared" si="2"/>
        <v>88.70742010171443</v>
      </c>
      <c r="AD19" s="43">
        <f t="shared" si="5"/>
        <v>3.4102770700001743</v>
      </c>
      <c r="AE19" s="41">
        <f t="shared" si="6"/>
        <v>1797.2562321718017</v>
      </c>
      <c r="AF19" s="42"/>
      <c r="AG19" s="43">
        <f t="shared" si="7"/>
        <v>17.9350688889692</v>
      </c>
      <c r="AH19" s="44">
        <f t="shared" si="8"/>
        <v>1900.1493778876038</v>
      </c>
      <c r="AJ19" s="72" t="s">
        <v>53</v>
      </c>
      <c r="AK19" s="73"/>
      <c r="AL19" s="75"/>
      <c r="AM19" s="74"/>
    </row>
    <row r="20" spans="1:39" ht="13.5">
      <c r="A20">
        <v>6632686.603230387</v>
      </c>
      <c r="B20" s="50">
        <v>19344510.66065703</v>
      </c>
      <c r="C20" s="31">
        <f t="shared" si="3"/>
        <v>2021</v>
      </c>
      <c r="D20" s="45">
        <f t="shared" si="3"/>
        <v>44</v>
      </c>
      <c r="E20" s="45">
        <f t="shared" si="3"/>
        <v>42</v>
      </c>
      <c r="F20" s="46">
        <f t="shared" si="3"/>
        <v>11</v>
      </c>
      <c r="G20" s="45">
        <f t="shared" si="3"/>
        <v>8</v>
      </c>
      <c r="H20" s="47">
        <f t="shared" si="9"/>
        <v>1934.451066065703</v>
      </c>
      <c r="I20" s="48">
        <v>480</v>
      </c>
      <c r="J20" s="48"/>
      <c r="K20" s="48"/>
      <c r="L20" s="48"/>
      <c r="M20" s="47"/>
      <c r="N20" s="48"/>
      <c r="O20" s="49">
        <f t="shared" si="0"/>
        <v>2414.451066065703</v>
      </c>
      <c r="Q20" s="37">
        <v>548</v>
      </c>
      <c r="R20" s="37">
        <v>259</v>
      </c>
      <c r="S20" s="38">
        <v>331.6053746778983</v>
      </c>
      <c r="T20" s="37"/>
      <c r="U20" s="37">
        <v>66</v>
      </c>
      <c r="V20" s="52">
        <v>741</v>
      </c>
      <c r="W20" s="37"/>
      <c r="X20" s="37"/>
      <c r="Y20" s="38">
        <f t="shared" si="4"/>
        <v>109.36852726843608</v>
      </c>
      <c r="Z20" s="38">
        <v>234</v>
      </c>
      <c r="AA20" s="40">
        <f t="shared" si="1"/>
        <v>2288.973901946334</v>
      </c>
      <c r="AC20" s="41">
        <f t="shared" si="2"/>
        <v>125.47716411936881</v>
      </c>
      <c r="AD20" s="43">
        <f t="shared" si="5"/>
        <v>3.5945124643436035</v>
      </c>
      <c r="AE20" s="41">
        <f t="shared" si="6"/>
        <v>1926.327908755514</v>
      </c>
      <c r="AF20" s="42"/>
      <c r="AG20" s="43">
        <f t="shared" si="7"/>
        <v>19.00149377887604</v>
      </c>
      <c r="AH20" s="44">
        <f t="shared" si="8"/>
        <v>2044.6280357858486</v>
      </c>
      <c r="AJ20" s="72"/>
      <c r="AK20" s="73"/>
      <c r="AL20" s="75"/>
      <c r="AM20" s="74"/>
    </row>
    <row r="21" spans="1:39" ht="13.5">
      <c r="A21">
        <v>6735676.469262691</v>
      </c>
      <c r="B21" s="50">
        <v>19537955.7672636</v>
      </c>
      <c r="C21" s="31">
        <f t="shared" si="3"/>
        <v>2022</v>
      </c>
      <c r="D21" s="45">
        <f t="shared" si="3"/>
        <v>45</v>
      </c>
      <c r="E21" s="45">
        <f t="shared" si="3"/>
        <v>43</v>
      </c>
      <c r="F21" s="46">
        <f t="shared" si="3"/>
        <v>12</v>
      </c>
      <c r="G21" s="45">
        <f t="shared" si="3"/>
        <v>9</v>
      </c>
      <c r="H21" s="47">
        <f t="shared" si="9"/>
        <v>1953.79557672636</v>
      </c>
      <c r="I21" s="48">
        <v>480</v>
      </c>
      <c r="J21" s="48"/>
      <c r="K21" s="48"/>
      <c r="L21" s="48"/>
      <c r="M21" s="47"/>
      <c r="N21" s="48"/>
      <c r="O21" s="49">
        <f t="shared" si="0"/>
        <v>2433.79557672636</v>
      </c>
      <c r="Q21" s="37">
        <v>553</v>
      </c>
      <c r="R21" s="37">
        <v>259</v>
      </c>
      <c r="S21" s="38">
        <v>334.9214284246773</v>
      </c>
      <c r="T21" s="37">
        <v>552</v>
      </c>
      <c r="U21" s="37">
        <v>66</v>
      </c>
      <c r="V21" s="52">
        <v>752</v>
      </c>
      <c r="W21" s="37"/>
      <c r="X21" s="37"/>
      <c r="Y21" s="38">
        <f t="shared" si="4"/>
        <v>110.46221254112044</v>
      </c>
      <c r="Z21" s="38">
        <v>234</v>
      </c>
      <c r="AA21" s="40">
        <f t="shared" si="1"/>
        <v>2861.383640965798</v>
      </c>
      <c r="AC21" s="41">
        <f t="shared" si="2"/>
        <v>-427.5880642394377</v>
      </c>
      <c r="AD21" s="43">
        <f t="shared" si="5"/>
        <v>3.852655817511028</v>
      </c>
      <c r="AE21" s="41">
        <f t="shared" si="6"/>
        <v>1502.5925003335874</v>
      </c>
      <c r="AF21" s="42"/>
      <c r="AG21" s="43">
        <f t="shared" si="7"/>
        <v>20.446280357858488</v>
      </c>
      <c r="AH21" s="44">
        <f t="shared" si="8"/>
        <v>1637.4862519042695</v>
      </c>
      <c r="AJ21" s="76"/>
      <c r="AK21" s="77" t="s">
        <v>54</v>
      </c>
      <c r="AL21" s="78"/>
      <c r="AM21" s="79"/>
    </row>
    <row r="22" spans="1:39" ht="13.5">
      <c r="A22">
        <v>7139496.233955317</v>
      </c>
      <c r="B22" s="50">
        <v>19733335.324936233</v>
      </c>
      <c r="C22" s="31">
        <f t="shared" si="3"/>
        <v>2023</v>
      </c>
      <c r="D22" s="45">
        <f t="shared" si="3"/>
        <v>46</v>
      </c>
      <c r="E22" s="45">
        <f t="shared" si="3"/>
        <v>44</v>
      </c>
      <c r="F22" s="46">
        <f t="shared" si="3"/>
        <v>13</v>
      </c>
      <c r="G22" s="45">
        <f t="shared" si="3"/>
        <v>10</v>
      </c>
      <c r="H22" s="47">
        <f t="shared" si="9"/>
        <v>1973.3335324936234</v>
      </c>
      <c r="I22" s="48">
        <v>480</v>
      </c>
      <c r="J22" s="48"/>
      <c r="K22" s="48"/>
      <c r="L22" s="48"/>
      <c r="M22" s="47"/>
      <c r="N22" s="48"/>
      <c r="O22" s="49">
        <f t="shared" si="0"/>
        <v>2453.3335324936234</v>
      </c>
      <c r="Q22" s="37">
        <v>559</v>
      </c>
      <c r="R22" s="37">
        <v>259</v>
      </c>
      <c r="S22" s="38">
        <v>343.9605512769171</v>
      </c>
      <c r="T22" s="37"/>
      <c r="U22" s="37">
        <v>66</v>
      </c>
      <c r="V22" s="52">
        <v>790</v>
      </c>
      <c r="W22" s="37"/>
      <c r="X22" s="37"/>
      <c r="Y22" s="38">
        <f t="shared" si="4"/>
        <v>111.56683466653165</v>
      </c>
      <c r="Z22" s="38">
        <v>234</v>
      </c>
      <c r="AA22" s="40">
        <f t="shared" si="1"/>
        <v>2363.5273859434487</v>
      </c>
      <c r="AC22" s="41">
        <f t="shared" si="2"/>
        <v>89.80614655017462</v>
      </c>
      <c r="AD22" s="43">
        <f t="shared" si="5"/>
        <v>3.0051850006671748</v>
      </c>
      <c r="AE22" s="41">
        <f t="shared" si="6"/>
        <v>1595.403831884429</v>
      </c>
      <c r="AF22" s="42"/>
      <c r="AG22" s="43">
        <f t="shared" si="7"/>
        <v>16.374862519042694</v>
      </c>
      <c r="AH22" s="44">
        <f t="shared" si="8"/>
        <v>1743.6672609734867</v>
      </c>
      <c r="AJ22" s="80"/>
      <c r="AK22" s="80"/>
      <c r="AL22" s="81"/>
      <c r="AM22" s="80"/>
    </row>
    <row r="23" spans="1:39" ht="13.5">
      <c r="A23">
        <v>7229101.003767863</v>
      </c>
      <c r="B23" s="50">
        <v>19930668.678185597</v>
      </c>
      <c r="C23" s="31">
        <f t="shared" si="3"/>
        <v>2024</v>
      </c>
      <c r="D23" s="45">
        <f t="shared" si="3"/>
        <v>47</v>
      </c>
      <c r="E23" s="45">
        <f t="shared" si="3"/>
        <v>45</v>
      </c>
      <c r="F23" s="46">
        <f t="shared" si="3"/>
        <v>14</v>
      </c>
      <c r="G23" s="45">
        <f t="shared" si="3"/>
        <v>11</v>
      </c>
      <c r="H23" s="47">
        <f t="shared" si="9"/>
        <v>1993.0668678185598</v>
      </c>
      <c r="I23" s="48">
        <v>480</v>
      </c>
      <c r="J23" s="48"/>
      <c r="K23" s="48"/>
      <c r="L23" s="48"/>
      <c r="M23" s="47"/>
      <c r="N23" s="48"/>
      <c r="O23" s="49">
        <f t="shared" si="0"/>
        <v>2473.06686781856</v>
      </c>
      <c r="Q23" s="37">
        <v>564</v>
      </c>
      <c r="R23" s="37">
        <v>259</v>
      </c>
      <c r="S23" s="38">
        <v>305.4822656687771</v>
      </c>
      <c r="T23" s="37"/>
      <c r="U23" s="37">
        <v>66</v>
      </c>
      <c r="V23" s="52">
        <v>801</v>
      </c>
      <c r="W23" s="37"/>
      <c r="X23" s="37"/>
      <c r="Y23" s="38">
        <f t="shared" si="4"/>
        <v>112.68250301319696</v>
      </c>
      <c r="Z23" s="38">
        <v>234</v>
      </c>
      <c r="AA23" s="40">
        <f t="shared" si="1"/>
        <v>2342.164768681974</v>
      </c>
      <c r="AC23" s="41">
        <f t="shared" si="2"/>
        <v>130.902099136586</v>
      </c>
      <c r="AD23" s="43">
        <f t="shared" si="5"/>
        <v>3.1908076637688585</v>
      </c>
      <c r="AE23" s="41">
        <f t="shared" si="6"/>
        <v>1729.496738684784</v>
      </c>
      <c r="AF23" s="42"/>
      <c r="AG23" s="43">
        <f t="shared" si="7"/>
        <v>17.436672609734867</v>
      </c>
      <c r="AH23" s="44">
        <f t="shared" si="8"/>
        <v>1892.0060327198075</v>
      </c>
      <c r="AJ23" s="69" t="s">
        <v>55</v>
      </c>
      <c r="AK23" s="70" t="s">
        <v>56</v>
      </c>
      <c r="AL23" s="89" t="s">
        <v>57</v>
      </c>
      <c r="AM23" s="90"/>
    </row>
    <row r="24" spans="1:39" ht="13.5">
      <c r="A24">
        <v>7328557.013805541</v>
      </c>
      <c r="B24" s="50">
        <v>20129975.364967454</v>
      </c>
      <c r="C24" s="31">
        <f t="shared" si="3"/>
        <v>2025</v>
      </c>
      <c r="D24" s="45">
        <f t="shared" si="3"/>
        <v>48</v>
      </c>
      <c r="E24" s="45">
        <f t="shared" si="3"/>
        <v>46</v>
      </c>
      <c r="F24" s="46">
        <f t="shared" si="3"/>
        <v>15</v>
      </c>
      <c r="G24" s="45">
        <f t="shared" si="3"/>
        <v>12</v>
      </c>
      <c r="H24" s="47">
        <f t="shared" si="9"/>
        <v>2012.9975364967454</v>
      </c>
      <c r="I24" s="48">
        <v>480</v>
      </c>
      <c r="J24" s="48"/>
      <c r="K24" s="48"/>
      <c r="L24" s="48"/>
      <c r="M24" s="47"/>
      <c r="N24" s="48"/>
      <c r="O24" s="49">
        <f t="shared" si="0"/>
        <v>2492.9975364967454</v>
      </c>
      <c r="Q24" s="37">
        <v>570</v>
      </c>
      <c r="R24" s="37">
        <v>259</v>
      </c>
      <c r="S24" s="38">
        <v>308.5370883254648</v>
      </c>
      <c r="T24" s="37"/>
      <c r="U24" s="37">
        <v>66</v>
      </c>
      <c r="V24" s="52">
        <v>811</v>
      </c>
      <c r="W24" s="37"/>
      <c r="X24" s="37"/>
      <c r="Y24" s="38">
        <f t="shared" si="4"/>
        <v>113.80932804332893</v>
      </c>
      <c r="Z24" s="38">
        <v>234</v>
      </c>
      <c r="AA24" s="40">
        <f t="shared" si="1"/>
        <v>2362.3464163687936</v>
      </c>
      <c r="AC24" s="41">
        <f t="shared" si="2"/>
        <v>130.6511201279518</v>
      </c>
      <c r="AD24" s="43">
        <f t="shared" si="5"/>
        <v>3.4589934773695683</v>
      </c>
      <c r="AE24" s="41">
        <f t="shared" si="6"/>
        <v>1863.6068522901055</v>
      </c>
      <c r="AF24" s="42"/>
      <c r="AG24" s="43">
        <f t="shared" si="7"/>
        <v>18.920060327198076</v>
      </c>
      <c r="AH24" s="44">
        <f t="shared" si="8"/>
        <v>2041.5772131749575</v>
      </c>
      <c r="AJ24" s="72"/>
      <c r="AK24" s="73" t="s">
        <v>58</v>
      </c>
      <c r="AL24" s="91" t="s">
        <v>59</v>
      </c>
      <c r="AM24" s="92"/>
    </row>
    <row r="25" spans="1:39" ht="13.5">
      <c r="A25">
        <v>7429007.583943597</v>
      </c>
      <c r="B25" s="50">
        <v>20331275.11861713</v>
      </c>
      <c r="C25" s="31">
        <f t="shared" si="3"/>
        <v>2026</v>
      </c>
      <c r="D25" s="45">
        <f t="shared" si="3"/>
        <v>49</v>
      </c>
      <c r="E25" s="45">
        <f t="shared" si="3"/>
        <v>47</v>
      </c>
      <c r="F25" s="46">
        <f t="shared" si="3"/>
        <v>16</v>
      </c>
      <c r="G25" s="45">
        <f t="shared" si="3"/>
        <v>13</v>
      </c>
      <c r="H25" s="47">
        <f t="shared" si="9"/>
        <v>2033.127511861713</v>
      </c>
      <c r="I25" s="48">
        <v>480</v>
      </c>
      <c r="J25" s="48"/>
      <c r="K25" s="48"/>
      <c r="L25" s="48"/>
      <c r="M25" s="48"/>
      <c r="N25" s="48"/>
      <c r="O25" s="49">
        <f t="shared" si="0"/>
        <v>2513.127511861713</v>
      </c>
      <c r="Q25" s="37">
        <v>575</v>
      </c>
      <c r="R25" s="37">
        <v>259</v>
      </c>
      <c r="S25" s="38">
        <v>350.4746876161511</v>
      </c>
      <c r="T25" s="37"/>
      <c r="U25" s="37">
        <v>94</v>
      </c>
      <c r="V25" s="52">
        <v>821</v>
      </c>
      <c r="W25" s="37"/>
      <c r="X25" s="37"/>
      <c r="Y25" s="38">
        <f t="shared" si="4"/>
        <v>114.94742132376223</v>
      </c>
      <c r="Z25" s="38">
        <v>234</v>
      </c>
      <c r="AA25" s="40">
        <f t="shared" si="1"/>
        <v>2448.4221089399134</v>
      </c>
      <c r="AC25" s="41">
        <f t="shared" si="2"/>
        <v>64.70540292179976</v>
      </c>
      <c r="AD25" s="43">
        <f t="shared" si="5"/>
        <v>3.727213704580211</v>
      </c>
      <c r="AE25" s="41">
        <f t="shared" si="6"/>
        <v>1932.0394689164855</v>
      </c>
      <c r="AF25" s="42"/>
      <c r="AG25" s="43">
        <f t="shared" si="7"/>
        <v>20.415772131749574</v>
      </c>
      <c r="AH25" s="44">
        <f t="shared" si="8"/>
        <v>2126.6983882285067</v>
      </c>
      <c r="AJ25" s="72"/>
      <c r="AK25" s="73" t="s">
        <v>46</v>
      </c>
      <c r="AL25" s="101">
        <v>219000</v>
      </c>
      <c r="AM25" s="92" t="s">
        <v>47</v>
      </c>
    </row>
    <row r="26" spans="1:39" ht="13.5">
      <c r="A26">
        <v>7530462.659783033</v>
      </c>
      <c r="B26" s="50">
        <v>20534587.8698033</v>
      </c>
      <c r="C26" s="31">
        <f t="shared" si="3"/>
        <v>2027</v>
      </c>
      <c r="D26" s="45">
        <f t="shared" si="3"/>
        <v>50</v>
      </c>
      <c r="E26" s="45">
        <f t="shared" si="3"/>
        <v>48</v>
      </c>
      <c r="F26" s="46">
        <f t="shared" si="3"/>
        <v>17</v>
      </c>
      <c r="G26" s="45">
        <f t="shared" si="3"/>
        <v>14</v>
      </c>
      <c r="H26" s="47">
        <f t="shared" si="9"/>
        <v>2053.45878698033</v>
      </c>
      <c r="I26" s="48">
        <v>480</v>
      </c>
      <c r="J26" s="48"/>
      <c r="K26" s="48"/>
      <c r="L26" s="48"/>
      <c r="M26" s="48"/>
      <c r="N26" s="48"/>
      <c r="O26" s="49">
        <f t="shared" si="0"/>
        <v>2533.45878698033</v>
      </c>
      <c r="Q26" s="37">
        <v>581</v>
      </c>
      <c r="R26" s="37">
        <v>259</v>
      </c>
      <c r="S26" s="38">
        <v>267.83553800385874</v>
      </c>
      <c r="T26" s="37"/>
      <c r="U26" s="37">
        <v>94</v>
      </c>
      <c r="V26" s="52">
        <v>831</v>
      </c>
      <c r="W26" s="37"/>
      <c r="X26" s="37"/>
      <c r="Y26" s="38">
        <f t="shared" si="4"/>
        <v>116.09689553699985</v>
      </c>
      <c r="Z26" s="38">
        <v>234</v>
      </c>
      <c r="AA26" s="40">
        <f t="shared" si="1"/>
        <v>2382.9324335408587</v>
      </c>
      <c r="AC26" s="41">
        <f t="shared" si="2"/>
        <v>150.52635343947122</v>
      </c>
      <c r="AD26" s="43">
        <f t="shared" si="5"/>
        <v>3.864078937832971</v>
      </c>
      <c r="AE26" s="41">
        <f t="shared" si="6"/>
        <v>2086.42990129379</v>
      </c>
      <c r="AF26" s="42"/>
      <c r="AG26" s="43">
        <f t="shared" si="7"/>
        <v>21.266983882285068</v>
      </c>
      <c r="AH26" s="44">
        <f t="shared" si="8"/>
        <v>2298.491725550263</v>
      </c>
      <c r="AJ26" s="72"/>
      <c r="AK26" s="73" t="s">
        <v>48</v>
      </c>
      <c r="AL26" s="93">
        <v>731400</v>
      </c>
      <c r="AM26" s="92" t="s">
        <v>47</v>
      </c>
    </row>
    <row r="27" spans="1:39" ht="13.5">
      <c r="A27">
        <v>7632932.286380863</v>
      </c>
      <c r="B27" s="50">
        <v>20739933.74850133</v>
      </c>
      <c r="C27" s="31">
        <f t="shared" si="3"/>
        <v>2028</v>
      </c>
      <c r="D27" s="45">
        <f t="shared" si="3"/>
        <v>51</v>
      </c>
      <c r="E27" s="45">
        <f t="shared" si="3"/>
        <v>49</v>
      </c>
      <c r="F27" s="46">
        <f t="shared" si="3"/>
        <v>18</v>
      </c>
      <c r="G27" s="45">
        <f t="shared" si="3"/>
        <v>15</v>
      </c>
      <c r="H27" s="47">
        <f t="shared" si="9"/>
        <v>2073.993374850133</v>
      </c>
      <c r="I27" s="48">
        <v>480</v>
      </c>
      <c r="J27" s="48"/>
      <c r="K27" s="48"/>
      <c r="L27" s="48"/>
      <c r="M27" s="48"/>
      <c r="N27" s="48"/>
      <c r="O27" s="49">
        <f t="shared" si="0"/>
        <v>2553.993374850133</v>
      </c>
      <c r="Q27" s="37">
        <v>587</v>
      </c>
      <c r="R27" s="37">
        <v>259</v>
      </c>
      <c r="S27" s="38">
        <v>270.5138933838973</v>
      </c>
      <c r="T27" s="37"/>
      <c r="U27" s="37">
        <v>94</v>
      </c>
      <c r="V27" s="52">
        <v>841</v>
      </c>
      <c r="W27" s="37"/>
      <c r="X27" s="37"/>
      <c r="Y27" s="38">
        <f t="shared" si="4"/>
        <v>117.25786449236985</v>
      </c>
      <c r="Z27" s="38">
        <v>234</v>
      </c>
      <c r="AA27" s="40">
        <f t="shared" si="1"/>
        <v>2402.7717578762667</v>
      </c>
      <c r="AC27" s="41">
        <f t="shared" si="2"/>
        <v>151.22161697386628</v>
      </c>
      <c r="AD27" s="43">
        <f t="shared" si="5"/>
        <v>4.17285980258758</v>
      </c>
      <c r="AE27" s="41">
        <f t="shared" si="6"/>
        <v>2241.8243780702437</v>
      </c>
      <c r="AF27" s="42"/>
      <c r="AG27" s="43">
        <f t="shared" si="7"/>
        <v>22.98491725550263</v>
      </c>
      <c r="AH27" s="44">
        <f t="shared" si="8"/>
        <v>2472.698259779632</v>
      </c>
      <c r="AJ27" s="72"/>
      <c r="AK27" s="73"/>
      <c r="AL27" s="75"/>
      <c r="AM27" s="74"/>
    </row>
    <row r="28" spans="1:39" ht="13.5">
      <c r="A28">
        <v>7736426.609244671</v>
      </c>
      <c r="B28" s="50">
        <v>20947333.085986342</v>
      </c>
      <c r="C28" s="31">
        <f t="shared" si="3"/>
        <v>2029</v>
      </c>
      <c r="D28" s="45">
        <f t="shared" si="3"/>
        <v>52</v>
      </c>
      <c r="E28" s="45">
        <f t="shared" si="3"/>
        <v>50</v>
      </c>
      <c r="F28" s="46">
        <f t="shared" si="3"/>
        <v>19</v>
      </c>
      <c r="G28" s="45">
        <f t="shared" si="3"/>
        <v>16</v>
      </c>
      <c r="H28" s="47">
        <f t="shared" si="9"/>
        <v>2094.7333085986343</v>
      </c>
      <c r="I28" s="48">
        <v>480</v>
      </c>
      <c r="J28" s="48"/>
      <c r="K28" s="48"/>
      <c r="L28" s="48"/>
      <c r="M28" s="48"/>
      <c r="N28" s="48"/>
      <c r="O28" s="49">
        <f t="shared" si="0"/>
        <v>2574.7333085986343</v>
      </c>
      <c r="Q28" s="37">
        <v>593</v>
      </c>
      <c r="R28" s="37">
        <v>259</v>
      </c>
      <c r="S28" s="38">
        <v>473.72177254917426</v>
      </c>
      <c r="T28" s="37">
        <v>592</v>
      </c>
      <c r="U28" s="37">
        <v>94</v>
      </c>
      <c r="V28" s="52">
        <v>852</v>
      </c>
      <c r="W28" s="37"/>
      <c r="X28" s="37"/>
      <c r="Y28" s="38">
        <f t="shared" si="4"/>
        <v>118.43044313729355</v>
      </c>
      <c r="Z28" s="38">
        <v>234</v>
      </c>
      <c r="AA28" s="40">
        <f t="shared" si="1"/>
        <v>3216.1522156864676</v>
      </c>
      <c r="AC28" s="41">
        <f t="shared" si="2"/>
        <v>-641.4189070878333</v>
      </c>
      <c r="AD28" s="43">
        <f t="shared" si="5"/>
        <v>4.483648756140488</v>
      </c>
      <c r="AE28" s="41">
        <f t="shared" si="6"/>
        <v>1604.889119738551</v>
      </c>
      <c r="AF28" s="42"/>
      <c r="AG28" s="43">
        <f t="shared" si="7"/>
        <v>24.72698259779632</v>
      </c>
      <c r="AH28" s="44">
        <f t="shared" si="8"/>
        <v>1856.0063352895947</v>
      </c>
      <c r="AJ28" s="72"/>
      <c r="AK28" s="73"/>
      <c r="AL28" s="75"/>
      <c r="AM28" s="74"/>
    </row>
    <row r="29" spans="1:39" ht="13.5">
      <c r="A29">
        <v>7840955.875337116</v>
      </c>
      <c r="B29" s="50">
        <v>21156806.416846205</v>
      </c>
      <c r="C29" s="31">
        <f aca="true" t="shared" si="10" ref="C29:G44">C28+1</f>
        <v>2030</v>
      </c>
      <c r="D29" s="45">
        <f t="shared" si="10"/>
        <v>53</v>
      </c>
      <c r="E29" s="45">
        <f t="shared" si="10"/>
        <v>51</v>
      </c>
      <c r="F29" s="46">
        <f t="shared" si="10"/>
        <v>20</v>
      </c>
      <c r="G29" s="45">
        <f t="shared" si="10"/>
        <v>17</v>
      </c>
      <c r="H29" s="47">
        <f t="shared" si="9"/>
        <v>2115.6806416846202</v>
      </c>
      <c r="I29" s="48">
        <v>480</v>
      </c>
      <c r="J29" s="48"/>
      <c r="K29" s="48"/>
      <c r="L29" s="48"/>
      <c r="M29" s="48"/>
      <c r="N29" s="48"/>
      <c r="O29" s="49">
        <f t="shared" si="0"/>
        <v>2595.6806416846202</v>
      </c>
      <c r="Q29" s="37">
        <v>599</v>
      </c>
      <c r="R29" s="37">
        <v>259</v>
      </c>
      <c r="S29" s="38">
        <v>352.60035288291516</v>
      </c>
      <c r="T29" s="37"/>
      <c r="U29" s="37">
        <v>94</v>
      </c>
      <c r="V29" s="52">
        <v>862</v>
      </c>
      <c r="W29" s="37"/>
      <c r="X29" s="37"/>
      <c r="Y29" s="38">
        <f t="shared" si="4"/>
        <v>119.61474756866649</v>
      </c>
      <c r="Z29" s="38">
        <v>234</v>
      </c>
      <c r="AA29" s="40">
        <f t="shared" si="1"/>
        <v>2520.2151004515817</v>
      </c>
      <c r="AC29" s="41">
        <f t="shared" si="2"/>
        <v>75.4655412330385</v>
      </c>
      <c r="AD29" s="43">
        <f t="shared" si="5"/>
        <v>3.209778239477102</v>
      </c>
      <c r="AE29" s="41">
        <f t="shared" si="6"/>
        <v>1683.5644392110667</v>
      </c>
      <c r="AF29" s="42"/>
      <c r="AG29" s="43">
        <f t="shared" si="7"/>
        <v>18.56006335289595</v>
      </c>
      <c r="AH29" s="44">
        <f t="shared" si="8"/>
        <v>1950.0319398755291</v>
      </c>
      <c r="AJ29" s="72" t="s">
        <v>60</v>
      </c>
      <c r="AK29" s="73" t="s">
        <v>61</v>
      </c>
      <c r="AL29" s="75">
        <v>4940000</v>
      </c>
      <c r="AM29" s="74" t="s">
        <v>47</v>
      </c>
    </row>
    <row r="30" spans="1:39" ht="13.5">
      <c r="A30">
        <v>7946530.434090487</v>
      </c>
      <c r="B30" s="50">
        <v>21368374.481014665</v>
      </c>
      <c r="C30" s="31">
        <f t="shared" si="10"/>
        <v>2031</v>
      </c>
      <c r="D30" s="45">
        <f t="shared" si="10"/>
        <v>54</v>
      </c>
      <c r="E30" s="45">
        <f t="shared" si="10"/>
        <v>52</v>
      </c>
      <c r="F30" s="46">
        <f t="shared" si="10"/>
        <v>21</v>
      </c>
      <c r="G30" s="45">
        <f t="shared" si="10"/>
        <v>18</v>
      </c>
      <c r="H30" s="47">
        <f t="shared" si="9"/>
        <v>2136.8374481014666</v>
      </c>
      <c r="I30" s="48">
        <v>480</v>
      </c>
      <c r="J30" s="48"/>
      <c r="K30" s="48"/>
      <c r="L30" s="48"/>
      <c r="M30" s="48"/>
      <c r="N30" s="48"/>
      <c r="O30" s="49">
        <f t="shared" si="0"/>
        <v>2616.8374481014666</v>
      </c>
      <c r="Q30" s="37">
        <v>605</v>
      </c>
      <c r="R30" s="37">
        <v>259</v>
      </c>
      <c r="S30" s="38">
        <v>356.1263564117443</v>
      </c>
      <c r="T30" s="37"/>
      <c r="U30" s="37">
        <v>94</v>
      </c>
      <c r="V30" s="52">
        <v>873</v>
      </c>
      <c r="W30" s="37"/>
      <c r="X30" s="37"/>
      <c r="Y30" s="38">
        <f t="shared" si="4"/>
        <v>120.81089504435315</v>
      </c>
      <c r="Z30" s="38">
        <v>234</v>
      </c>
      <c r="AA30" s="40">
        <f t="shared" si="1"/>
        <v>2541.9372514560973</v>
      </c>
      <c r="AC30" s="41">
        <f t="shared" si="2"/>
        <v>74.9001966453693</v>
      </c>
      <c r="AD30" s="43">
        <f t="shared" si="5"/>
        <v>3.3671288784221334</v>
      </c>
      <c r="AE30" s="41">
        <f t="shared" si="6"/>
        <v>1761.831764734858</v>
      </c>
      <c r="AF30" s="42"/>
      <c r="AG30" s="43">
        <f t="shared" si="7"/>
        <v>19.50031939875529</v>
      </c>
      <c r="AH30" s="44">
        <f t="shared" si="8"/>
        <v>2044.4324559196536</v>
      </c>
      <c r="AJ30" s="72"/>
      <c r="AK30" s="73" t="s">
        <v>96</v>
      </c>
      <c r="AL30" s="75">
        <v>4800000</v>
      </c>
      <c r="AM30" s="74" t="s">
        <v>47</v>
      </c>
    </row>
    <row r="31" spans="1:39" ht="13.5">
      <c r="A31">
        <v>8053160.738431391</v>
      </c>
      <c r="B31" s="50">
        <v>21582058.22582481</v>
      </c>
      <c r="C31" s="31">
        <f t="shared" si="10"/>
        <v>2032</v>
      </c>
      <c r="D31" s="45">
        <f t="shared" si="10"/>
        <v>55</v>
      </c>
      <c r="E31" s="45">
        <f t="shared" si="10"/>
        <v>53</v>
      </c>
      <c r="F31" s="46">
        <f t="shared" si="10"/>
        <v>22</v>
      </c>
      <c r="G31" s="45">
        <f t="shared" si="10"/>
        <v>19</v>
      </c>
      <c r="H31" s="47">
        <f t="shared" si="9"/>
        <v>2158.2058225824812</v>
      </c>
      <c r="I31" s="48">
        <v>480</v>
      </c>
      <c r="J31" s="48"/>
      <c r="K31" s="48"/>
      <c r="L31" s="48"/>
      <c r="M31" s="48"/>
      <c r="N31" s="48"/>
      <c r="O31" s="49">
        <f t="shared" si="0"/>
        <v>2638.2058225824812</v>
      </c>
      <c r="Q31" s="37">
        <v>611</v>
      </c>
      <c r="R31" s="37">
        <v>259</v>
      </c>
      <c r="S31" s="38">
        <v>531.2463395925457</v>
      </c>
      <c r="T31" s="37"/>
      <c r="U31" s="37">
        <v>94</v>
      </c>
      <c r="V31" s="52">
        <v>883</v>
      </c>
      <c r="W31" s="37"/>
      <c r="X31" s="37"/>
      <c r="Y31" s="38">
        <f t="shared" si="4"/>
        <v>122.01900399479668</v>
      </c>
      <c r="Z31" s="38">
        <v>234</v>
      </c>
      <c r="AA31" s="40">
        <f t="shared" si="1"/>
        <v>2734.265343587342</v>
      </c>
      <c r="AC31" s="41">
        <f t="shared" si="2"/>
        <v>-96.05952100486093</v>
      </c>
      <c r="AD31" s="43">
        <f t="shared" si="5"/>
        <v>3.523663529469716</v>
      </c>
      <c r="AE31" s="41">
        <f t="shared" si="6"/>
        <v>1669.295907259467</v>
      </c>
      <c r="AF31" s="42"/>
      <c r="AG31" s="43">
        <f t="shared" si="7"/>
        <v>20.444324559196538</v>
      </c>
      <c r="AH31" s="44">
        <f t="shared" si="8"/>
        <v>1968.8172594739892</v>
      </c>
      <c r="AJ31" s="72" t="s">
        <v>62</v>
      </c>
      <c r="AK31" s="73" t="s">
        <v>63</v>
      </c>
      <c r="AL31" s="75">
        <v>800000</v>
      </c>
      <c r="AM31" s="74" t="s">
        <v>47</v>
      </c>
    </row>
    <row r="32" spans="1:39" ht="13.5">
      <c r="A32">
        <v>8160857.345815705</v>
      </c>
      <c r="B32" s="50">
        <v>21797878.808083057</v>
      </c>
      <c r="C32" s="31">
        <f t="shared" si="10"/>
        <v>2033</v>
      </c>
      <c r="D32" s="45">
        <f t="shared" si="10"/>
        <v>56</v>
      </c>
      <c r="E32" s="45">
        <f t="shared" si="10"/>
        <v>54</v>
      </c>
      <c r="F32" s="46">
        <f t="shared" si="10"/>
        <v>23</v>
      </c>
      <c r="G32" s="45">
        <f t="shared" si="10"/>
        <v>20</v>
      </c>
      <c r="H32" s="47">
        <f t="shared" si="9"/>
        <v>2179.7878808083055</v>
      </c>
      <c r="I32" s="48">
        <v>480</v>
      </c>
      <c r="J32" s="48"/>
      <c r="K32" s="48"/>
      <c r="L32" s="48"/>
      <c r="M32" s="48"/>
      <c r="N32" s="48"/>
      <c r="O32" s="49">
        <f t="shared" si="0"/>
        <v>2659.7878808083055</v>
      </c>
      <c r="Q32" s="37">
        <v>617</v>
      </c>
      <c r="R32" s="37">
        <v>259</v>
      </c>
      <c r="S32" s="38">
        <v>452.48502481796857</v>
      </c>
      <c r="T32" s="37"/>
      <c r="U32" s="37">
        <v>94</v>
      </c>
      <c r="V32" s="52">
        <v>894</v>
      </c>
      <c r="W32" s="37"/>
      <c r="X32" s="37"/>
      <c r="Y32" s="38">
        <f t="shared" si="4"/>
        <v>123.23919403474464</v>
      </c>
      <c r="Z32" s="38">
        <v>234</v>
      </c>
      <c r="AA32" s="40">
        <f t="shared" si="1"/>
        <v>2673.7242188527134</v>
      </c>
      <c r="AC32" s="41">
        <f t="shared" si="2"/>
        <v>-13.936338044407876</v>
      </c>
      <c r="AD32" s="43">
        <f t="shared" si="5"/>
        <v>3.338591814518934</v>
      </c>
      <c r="AE32" s="41">
        <f t="shared" si="6"/>
        <v>1658.698161029578</v>
      </c>
      <c r="AF32" s="42"/>
      <c r="AG32" s="43">
        <f t="shared" si="7"/>
        <v>19.688172594739893</v>
      </c>
      <c r="AH32" s="44">
        <f t="shared" si="8"/>
        <v>1974.5690940243212</v>
      </c>
      <c r="AJ32" s="88"/>
      <c r="AK32" s="87"/>
      <c r="AL32" s="87"/>
      <c r="AM32" s="79"/>
    </row>
    <row r="33" spans="1:39" ht="13.5">
      <c r="A33">
        <v>8269630.919273862</v>
      </c>
      <c r="B33" s="50">
        <v>22015857.596163888</v>
      </c>
      <c r="C33" s="31">
        <f t="shared" si="10"/>
        <v>2034</v>
      </c>
      <c r="D33" s="45">
        <f t="shared" si="10"/>
        <v>57</v>
      </c>
      <c r="E33" s="45">
        <f t="shared" si="10"/>
        <v>55</v>
      </c>
      <c r="F33" s="46">
        <f t="shared" si="10"/>
        <v>24</v>
      </c>
      <c r="G33" s="45">
        <f t="shared" si="10"/>
        <v>21</v>
      </c>
      <c r="H33" s="47">
        <f t="shared" si="9"/>
        <v>2201.5857596163887</v>
      </c>
      <c r="I33" s="48">
        <v>480</v>
      </c>
      <c r="J33" s="48"/>
      <c r="K33" s="48"/>
      <c r="L33" s="48"/>
      <c r="M33" s="48"/>
      <c r="N33" s="48"/>
      <c r="O33" s="49">
        <f t="shared" si="0"/>
        <v>2681.5857596163887</v>
      </c>
      <c r="Q33" s="37">
        <v>623</v>
      </c>
      <c r="R33" s="37">
        <v>259</v>
      </c>
      <c r="S33" s="38">
        <v>457.00987506614825</v>
      </c>
      <c r="T33" s="37"/>
      <c r="U33" s="37">
        <v>94</v>
      </c>
      <c r="V33" s="52">
        <v>905</v>
      </c>
      <c r="W33" s="37"/>
      <c r="X33" s="37"/>
      <c r="Y33" s="38">
        <f t="shared" si="4"/>
        <v>124.47158597509208</v>
      </c>
      <c r="Z33" s="38">
        <v>234</v>
      </c>
      <c r="AA33" s="40">
        <f t="shared" si="1"/>
        <v>2696.4814610412404</v>
      </c>
      <c r="AC33" s="41">
        <f t="shared" si="2"/>
        <v>-14.895701424851723</v>
      </c>
      <c r="AD33" s="43">
        <f t="shared" si="5"/>
        <v>3.317396322059156</v>
      </c>
      <c r="AE33" s="41">
        <f t="shared" si="6"/>
        <v>1647.1198559267855</v>
      </c>
      <c r="AF33" s="42"/>
      <c r="AG33" s="43">
        <f t="shared" si="7"/>
        <v>19.74569094024321</v>
      </c>
      <c r="AH33" s="44">
        <f t="shared" si="8"/>
        <v>1979.4190835397128</v>
      </c>
      <c r="AJ33" s="80"/>
      <c r="AK33" s="80"/>
      <c r="AL33" s="81"/>
      <c r="AM33" s="80"/>
    </row>
    <row r="34" spans="1:39" ht="13.5" customHeight="1">
      <c r="A34">
        <v>8379492.228466599</v>
      </c>
      <c r="B34" s="50">
        <v>22236016.172125526</v>
      </c>
      <c r="C34" s="31">
        <f t="shared" si="10"/>
        <v>2035</v>
      </c>
      <c r="D34" s="45">
        <f t="shared" si="10"/>
        <v>58</v>
      </c>
      <c r="E34" s="45">
        <f t="shared" si="10"/>
        <v>56</v>
      </c>
      <c r="F34" s="46">
        <f t="shared" si="10"/>
        <v>25</v>
      </c>
      <c r="G34" s="45">
        <f t="shared" si="10"/>
        <v>22</v>
      </c>
      <c r="H34" s="47">
        <f t="shared" si="9"/>
        <v>2223.6016172125524</v>
      </c>
      <c r="I34" s="48">
        <v>480</v>
      </c>
      <c r="J34" s="48"/>
      <c r="K34" s="48"/>
      <c r="L34" s="48"/>
      <c r="M34" s="48"/>
      <c r="N34" s="48"/>
      <c r="O34" s="49">
        <f t="shared" si="0"/>
        <v>2703.6016172125524</v>
      </c>
      <c r="Q34" s="37">
        <v>629</v>
      </c>
      <c r="R34" s="37">
        <v>259</v>
      </c>
      <c r="S34" s="38">
        <v>230.78998690840487</v>
      </c>
      <c r="T34" s="37"/>
      <c r="U34" s="37">
        <v>94</v>
      </c>
      <c r="V34" s="52">
        <v>916</v>
      </c>
      <c r="W34" s="37"/>
      <c r="X34" s="37"/>
      <c r="Y34" s="38">
        <f t="shared" si="4"/>
        <v>125.71630183484301</v>
      </c>
      <c r="Z34" s="38" t="s">
        <v>37</v>
      </c>
      <c r="AA34" s="40">
        <f t="shared" si="1"/>
        <v>2254.5062887432478</v>
      </c>
      <c r="AC34" s="41">
        <f t="shared" si="2"/>
        <v>449.0953284693046</v>
      </c>
      <c r="AD34" s="43">
        <f t="shared" si="5"/>
        <v>3.294239711853571</v>
      </c>
      <c r="AE34" s="41">
        <f t="shared" si="6"/>
        <v>2099.5094241079437</v>
      </c>
      <c r="AF34" s="42"/>
      <c r="AG34" s="43">
        <f t="shared" si="7"/>
        <v>19.794190835397128</v>
      </c>
      <c r="AH34" s="44">
        <f t="shared" si="8"/>
        <v>2448.3086028444145</v>
      </c>
      <c r="AJ34" s="82" t="s">
        <v>64</v>
      </c>
      <c r="AK34" s="82"/>
      <c r="AL34" s="83"/>
      <c r="AM34" s="82"/>
    </row>
    <row r="35" spans="1:39" ht="17.25">
      <c r="A35">
        <v>8490452.150751267</v>
      </c>
      <c r="B35" s="50">
        <v>22458376.33384678</v>
      </c>
      <c r="C35" s="31">
        <f t="shared" si="10"/>
        <v>2036</v>
      </c>
      <c r="D35" s="45">
        <f t="shared" si="10"/>
        <v>59</v>
      </c>
      <c r="E35" s="45">
        <f t="shared" si="10"/>
        <v>57</v>
      </c>
      <c r="F35" s="46">
        <f t="shared" si="10"/>
        <v>26</v>
      </c>
      <c r="G35" s="45">
        <f t="shared" si="10"/>
        <v>23</v>
      </c>
      <c r="H35" s="47">
        <f t="shared" si="9"/>
        <v>2245.837633384678</v>
      </c>
      <c r="I35" s="48">
        <v>480</v>
      </c>
      <c r="J35" s="48"/>
      <c r="K35" s="48"/>
      <c r="L35" s="48"/>
      <c r="M35" s="48"/>
      <c r="N35" s="48"/>
      <c r="O35" s="49">
        <f t="shared" si="0"/>
        <v>2725.837633384678</v>
      </c>
      <c r="Q35" s="37">
        <v>636</v>
      </c>
      <c r="R35" s="37">
        <v>259</v>
      </c>
      <c r="S35" s="38">
        <v>233.09788677748892</v>
      </c>
      <c r="T35" s="37">
        <v>635</v>
      </c>
      <c r="U35" s="37">
        <v>161</v>
      </c>
      <c r="V35" s="52">
        <v>927</v>
      </c>
      <c r="W35" s="37"/>
      <c r="X35" s="37"/>
      <c r="Y35" s="38">
        <f t="shared" si="4"/>
        <v>126.97346485319144</v>
      </c>
      <c r="Z35" s="38"/>
      <c r="AA35" s="40">
        <f>SUM(Q35:Z35)</f>
        <v>2978.0713516306805</v>
      </c>
      <c r="AC35" s="41">
        <f t="shared" si="2"/>
        <v>-252.23371824600235</v>
      </c>
      <c r="AD35" s="43">
        <f t="shared" si="5"/>
        <v>4.1990188482158874</v>
      </c>
      <c r="AE35" s="41">
        <f t="shared" si="6"/>
        <v>1851.4747247101573</v>
      </c>
      <c r="AF35" s="42"/>
      <c r="AG35" s="43">
        <f t="shared" si="7"/>
        <v>24.483086028444145</v>
      </c>
      <c r="AH35" s="44">
        <f t="shared" si="8"/>
        <v>2220.5579706268563</v>
      </c>
      <c r="AJ35" s="84"/>
      <c r="AK35" s="84"/>
      <c r="AL35" s="85"/>
      <c r="AM35" s="84"/>
    </row>
    <row r="36" spans="1:39" ht="13.5">
      <c r="A36">
        <v>8160857.345815705</v>
      </c>
      <c r="B36" s="50">
        <v>22682960.09718525</v>
      </c>
      <c r="C36" s="31">
        <f t="shared" si="10"/>
        <v>2037</v>
      </c>
      <c r="D36" s="45">
        <f t="shared" si="10"/>
        <v>60</v>
      </c>
      <c r="E36" s="45">
        <f t="shared" si="10"/>
        <v>58</v>
      </c>
      <c r="F36" s="46">
        <f t="shared" si="10"/>
        <v>27</v>
      </c>
      <c r="G36" s="45">
        <f t="shared" si="10"/>
        <v>24</v>
      </c>
      <c r="H36" s="47">
        <f t="shared" si="9"/>
        <v>2268.296009718525</v>
      </c>
      <c r="I36" s="48">
        <v>480</v>
      </c>
      <c r="J36" s="48"/>
      <c r="K36" s="48"/>
      <c r="L36" s="48"/>
      <c r="M36" s="48"/>
      <c r="N36" s="48"/>
      <c r="O36" s="49">
        <f t="shared" si="0"/>
        <v>2748.296009718525</v>
      </c>
      <c r="Q36" s="37">
        <v>642</v>
      </c>
      <c r="R36" s="37">
        <v>259</v>
      </c>
      <c r="S36" s="38">
        <v>235.4288656452638</v>
      </c>
      <c r="T36" s="37"/>
      <c r="U36" s="37">
        <v>161</v>
      </c>
      <c r="V36" s="52">
        <v>938</v>
      </c>
      <c r="W36" s="37"/>
      <c r="X36" s="37"/>
      <c r="Y36" s="37"/>
      <c r="Z36" s="38"/>
      <c r="AA36" s="40">
        <f>SUM(Q36:Z36)</f>
        <v>2235.4288656452636</v>
      </c>
      <c r="AC36" s="41">
        <f t="shared" si="2"/>
        <v>512.8671440732614</v>
      </c>
      <c r="AD36" s="43">
        <f t="shared" si="5"/>
        <v>3.7029494494203146</v>
      </c>
      <c r="AE36" s="41">
        <f t="shared" si="6"/>
        <v>2368.044818232839</v>
      </c>
      <c r="AF36" s="42"/>
      <c r="AG36" s="43">
        <f t="shared" si="7"/>
        <v>22.205579706268562</v>
      </c>
      <c r="AH36" s="44">
        <f t="shared" si="8"/>
        <v>2755.6306944063863</v>
      </c>
      <c r="AJ36" s="69" t="s">
        <v>65</v>
      </c>
      <c r="AK36" s="70" t="s">
        <v>66</v>
      </c>
      <c r="AL36" s="86" t="s">
        <v>67</v>
      </c>
      <c r="AM36" s="71" t="s">
        <v>68</v>
      </c>
    </row>
    <row r="37" spans="1:39" ht="13.5">
      <c r="A37">
        <v>8269630.919273862</v>
      </c>
      <c r="B37" s="50">
        <v>22909789.698157102</v>
      </c>
      <c r="C37" s="31">
        <f t="shared" si="10"/>
        <v>2038</v>
      </c>
      <c r="D37" s="45">
        <f t="shared" si="10"/>
        <v>61</v>
      </c>
      <c r="E37" s="45">
        <f t="shared" si="10"/>
        <v>59</v>
      </c>
      <c r="F37" s="46">
        <f t="shared" si="10"/>
        <v>28</v>
      </c>
      <c r="G37" s="45">
        <f t="shared" si="10"/>
        <v>25</v>
      </c>
      <c r="H37" s="47">
        <v>2041</v>
      </c>
      <c r="I37" s="48">
        <v>480</v>
      </c>
      <c r="J37" s="48"/>
      <c r="K37" s="48"/>
      <c r="L37" s="48"/>
      <c r="M37" s="48"/>
      <c r="N37" s="48"/>
      <c r="O37" s="49">
        <f t="shared" si="0"/>
        <v>2521</v>
      </c>
      <c r="Q37" s="37">
        <v>519</v>
      </c>
      <c r="R37" s="37">
        <v>259</v>
      </c>
      <c r="S37" s="38"/>
      <c r="T37" s="37"/>
      <c r="U37" s="37">
        <v>161</v>
      </c>
      <c r="V37" s="52">
        <v>850</v>
      </c>
      <c r="W37" s="37"/>
      <c r="X37" s="37"/>
      <c r="Y37" s="37"/>
      <c r="Z37" s="38"/>
      <c r="AA37" s="40">
        <f>SUM(Q37:Z37)</f>
        <v>1789</v>
      </c>
      <c r="AC37" s="41">
        <f t="shared" si="2"/>
        <v>732</v>
      </c>
      <c r="AD37" s="43">
        <f t="shared" si="5"/>
        <v>4.736089636465678</v>
      </c>
      <c r="AE37" s="41">
        <f t="shared" si="6"/>
        <v>3104.780907869305</v>
      </c>
      <c r="AF37" s="42"/>
      <c r="AG37" s="43">
        <f t="shared" si="7"/>
        <v>27.556306944063863</v>
      </c>
      <c r="AH37" s="44">
        <f t="shared" si="8"/>
        <v>3515.1870013504504</v>
      </c>
      <c r="AJ37" s="72"/>
      <c r="AK37" s="97" t="s">
        <v>100</v>
      </c>
      <c r="AL37" s="98" t="s">
        <v>101</v>
      </c>
      <c r="AM37" s="74" t="s">
        <v>68</v>
      </c>
    </row>
    <row r="38" spans="1:39" ht="13.5">
      <c r="A38">
        <v>8379492.228466599</v>
      </c>
      <c r="B38" s="50">
        <v>23138887.595138673</v>
      </c>
      <c r="C38" s="31">
        <f t="shared" si="10"/>
        <v>2039</v>
      </c>
      <c r="D38" s="45">
        <f t="shared" si="10"/>
        <v>62</v>
      </c>
      <c r="E38" s="45">
        <f t="shared" si="10"/>
        <v>60</v>
      </c>
      <c r="F38" s="46">
        <f t="shared" si="10"/>
        <v>29</v>
      </c>
      <c r="G38" s="45">
        <f t="shared" si="10"/>
        <v>26</v>
      </c>
      <c r="H38" s="47">
        <v>1837</v>
      </c>
      <c r="I38" s="48">
        <v>480</v>
      </c>
      <c r="J38" s="48"/>
      <c r="K38" s="48"/>
      <c r="L38" s="48"/>
      <c r="M38" s="48"/>
      <c r="N38" s="48"/>
      <c r="O38" s="49">
        <f t="shared" si="0"/>
        <v>2317</v>
      </c>
      <c r="Q38" s="37">
        <v>514</v>
      </c>
      <c r="R38" s="37">
        <v>259</v>
      </c>
      <c r="S38" s="38"/>
      <c r="T38" s="37"/>
      <c r="U38" s="37">
        <v>161</v>
      </c>
      <c r="V38" s="52">
        <v>745</v>
      </c>
      <c r="W38" s="37"/>
      <c r="X38" s="37"/>
      <c r="Y38" s="37"/>
      <c r="Z38" s="37"/>
      <c r="AA38" s="40">
        <f t="shared" si="1"/>
        <v>1679</v>
      </c>
      <c r="AC38" s="41">
        <f t="shared" si="2"/>
        <v>638</v>
      </c>
      <c r="AD38" s="43">
        <f t="shared" si="5"/>
        <v>6.20956181573861</v>
      </c>
      <c r="AE38" s="41">
        <f t="shared" si="6"/>
        <v>3748.9904696850435</v>
      </c>
      <c r="AF38" s="42"/>
      <c r="AG38" s="43">
        <f t="shared" si="7"/>
        <v>35.15187001350451</v>
      </c>
      <c r="AH38" s="44">
        <f t="shared" si="8"/>
        <v>4188.338871363955</v>
      </c>
      <c r="AJ38" s="72"/>
      <c r="AK38" s="99" t="s">
        <v>69</v>
      </c>
      <c r="AL38" s="100" t="s">
        <v>98</v>
      </c>
      <c r="AM38" s="92" t="s">
        <v>68</v>
      </c>
    </row>
    <row r="39" spans="1:39" ht="14.25" customHeight="1">
      <c r="A39">
        <v>8490452.150751267</v>
      </c>
      <c r="B39" s="50">
        <v>23370276.47109006</v>
      </c>
      <c r="C39" s="31">
        <f t="shared" si="10"/>
        <v>2040</v>
      </c>
      <c r="D39" s="45">
        <f t="shared" si="10"/>
        <v>63</v>
      </c>
      <c r="E39" s="45">
        <f t="shared" si="10"/>
        <v>61</v>
      </c>
      <c r="F39" s="46">
        <f t="shared" si="10"/>
        <v>30</v>
      </c>
      <c r="G39" s="45">
        <f t="shared" si="10"/>
        <v>27</v>
      </c>
      <c r="H39" s="47">
        <v>1653</v>
      </c>
      <c r="I39" s="48">
        <v>480</v>
      </c>
      <c r="J39" s="48"/>
      <c r="K39" s="48"/>
      <c r="L39" s="48"/>
      <c r="M39" s="48"/>
      <c r="N39" s="48"/>
      <c r="O39" s="49">
        <f t="shared" si="0"/>
        <v>2133</v>
      </c>
      <c r="Q39" s="37">
        <v>529</v>
      </c>
      <c r="R39" s="37">
        <v>259</v>
      </c>
      <c r="S39" s="38">
        <v>239</v>
      </c>
      <c r="T39" s="37"/>
      <c r="U39" s="37">
        <v>161</v>
      </c>
      <c r="V39" s="52">
        <v>651</v>
      </c>
      <c r="W39" s="37"/>
      <c r="X39" s="37"/>
      <c r="Y39" s="37"/>
      <c r="Z39" s="37"/>
      <c r="AA39" s="40">
        <f t="shared" si="1"/>
        <v>1839</v>
      </c>
      <c r="AC39" s="41">
        <f t="shared" si="2"/>
        <v>294</v>
      </c>
      <c r="AD39" s="43">
        <f t="shared" si="5"/>
        <v>7.497980939370088</v>
      </c>
      <c r="AE39" s="41">
        <f t="shared" si="6"/>
        <v>4050.4884506244134</v>
      </c>
      <c r="AF39" s="42"/>
      <c r="AG39" s="43">
        <f t="shared" si="7"/>
        <v>41.883388713639555</v>
      </c>
      <c r="AH39" s="44">
        <f t="shared" si="8"/>
        <v>4524.222260077595</v>
      </c>
      <c r="AJ39" s="72"/>
      <c r="AK39" s="91" t="s">
        <v>70</v>
      </c>
      <c r="AL39" s="93" t="s">
        <v>71</v>
      </c>
      <c r="AM39" s="92" t="s">
        <v>68</v>
      </c>
    </row>
    <row r="40" spans="2:39" ht="13.5">
      <c r="B40" s="50">
        <v>23603979.23580096</v>
      </c>
      <c r="C40" s="31">
        <f t="shared" si="10"/>
        <v>2041</v>
      </c>
      <c r="D40" s="45">
        <f t="shared" si="10"/>
        <v>64</v>
      </c>
      <c r="E40" s="45">
        <f t="shared" si="10"/>
        <v>62</v>
      </c>
      <c r="F40" s="46">
        <f t="shared" si="10"/>
        <v>31</v>
      </c>
      <c r="G40" s="45">
        <f t="shared" si="10"/>
        <v>28</v>
      </c>
      <c r="H40" s="47">
        <v>1488</v>
      </c>
      <c r="I40" s="48">
        <v>480</v>
      </c>
      <c r="J40" s="48"/>
      <c r="K40" s="48"/>
      <c r="L40" s="48"/>
      <c r="M40" s="48"/>
      <c r="N40" s="48"/>
      <c r="O40" s="49">
        <f t="shared" si="0"/>
        <v>1968</v>
      </c>
      <c r="Q40" s="37">
        <v>535</v>
      </c>
      <c r="R40" s="37">
        <v>259</v>
      </c>
      <c r="S40" s="38"/>
      <c r="T40" s="37"/>
      <c r="U40" s="37">
        <v>161</v>
      </c>
      <c r="V40" s="94">
        <v>567</v>
      </c>
      <c r="W40" s="37"/>
      <c r="X40" s="37">
        <v>15</v>
      </c>
      <c r="Y40" s="37"/>
      <c r="Z40" s="37"/>
      <c r="AA40" s="40">
        <f t="shared" si="1"/>
        <v>1537</v>
      </c>
      <c r="AC40" s="41">
        <f t="shared" si="2"/>
        <v>431</v>
      </c>
      <c r="AD40" s="43">
        <f t="shared" si="5"/>
        <v>8.100976901248828</v>
      </c>
      <c r="AE40" s="41">
        <f t="shared" si="6"/>
        <v>4489.589427525662</v>
      </c>
      <c r="AF40" s="42"/>
      <c r="AG40" s="43">
        <f t="shared" si="7"/>
        <v>45.24222260077595</v>
      </c>
      <c r="AH40" s="44">
        <f t="shared" si="8"/>
        <v>5000.464482678371</v>
      </c>
      <c r="AJ40" s="72" t="s">
        <v>72</v>
      </c>
      <c r="AK40" s="73" t="s">
        <v>73</v>
      </c>
      <c r="AL40" s="75" t="s">
        <v>74</v>
      </c>
      <c r="AM40" s="74" t="s">
        <v>68</v>
      </c>
    </row>
    <row r="41" spans="2:39" ht="13.5">
      <c r="B41" s="50">
        <v>23840019.02815897</v>
      </c>
      <c r="C41" s="31">
        <f t="shared" si="10"/>
        <v>2042</v>
      </c>
      <c r="D41" s="45">
        <f t="shared" si="10"/>
        <v>65</v>
      </c>
      <c r="E41" s="45">
        <f t="shared" si="10"/>
        <v>63</v>
      </c>
      <c r="F41" s="46">
        <f t="shared" si="10"/>
        <v>32</v>
      </c>
      <c r="G41" s="45">
        <f t="shared" si="10"/>
        <v>29</v>
      </c>
      <c r="H41" s="47"/>
      <c r="I41" s="48"/>
      <c r="J41" s="95">
        <v>160</v>
      </c>
      <c r="K41" s="95"/>
      <c r="L41" s="95"/>
      <c r="M41" s="48"/>
      <c r="N41" s="48"/>
      <c r="O41" s="49">
        <f t="shared" si="0"/>
        <v>160</v>
      </c>
      <c r="Q41" s="37">
        <v>432</v>
      </c>
      <c r="R41" s="37">
        <v>259</v>
      </c>
      <c r="S41" s="38"/>
      <c r="T41" s="37"/>
      <c r="U41" s="37">
        <v>161</v>
      </c>
      <c r="V41" s="37">
        <v>232</v>
      </c>
      <c r="W41" s="37"/>
      <c r="X41" s="37">
        <v>15</v>
      </c>
      <c r="Y41" s="37"/>
      <c r="Z41" s="37"/>
      <c r="AA41" s="40">
        <f t="shared" si="1"/>
        <v>1099</v>
      </c>
      <c r="AC41" s="41">
        <f t="shared" si="2"/>
        <v>-939</v>
      </c>
      <c r="AD41" s="43">
        <f t="shared" si="5"/>
        <v>8.979178855051325</v>
      </c>
      <c r="AE41" s="41">
        <f t="shared" si="6"/>
        <v>3559.5686063807134</v>
      </c>
      <c r="AF41" s="42"/>
      <c r="AG41" s="43">
        <f t="shared" si="7"/>
        <v>50.004644826783704</v>
      </c>
      <c r="AH41" s="44">
        <f t="shared" si="8"/>
        <v>4111.469127505155</v>
      </c>
      <c r="AJ41" s="72"/>
      <c r="AK41" s="73" t="s">
        <v>75</v>
      </c>
      <c r="AL41" s="75" t="s">
        <v>76</v>
      </c>
      <c r="AM41" s="74" t="s">
        <v>68</v>
      </c>
    </row>
    <row r="42" spans="2:39" ht="13.5">
      <c r="B42" s="50">
        <v>24078419.21844056</v>
      </c>
      <c r="C42" s="31">
        <f t="shared" si="10"/>
        <v>2043</v>
      </c>
      <c r="D42" s="45">
        <f t="shared" si="10"/>
        <v>66</v>
      </c>
      <c r="E42" s="45">
        <f t="shared" si="10"/>
        <v>64</v>
      </c>
      <c r="F42" s="46">
        <f t="shared" si="10"/>
        <v>33</v>
      </c>
      <c r="G42" s="45">
        <f t="shared" si="10"/>
        <v>30</v>
      </c>
      <c r="H42" s="47"/>
      <c r="I42" s="48"/>
      <c r="J42" s="95">
        <v>161</v>
      </c>
      <c r="K42" s="95"/>
      <c r="L42" s="95"/>
      <c r="M42" s="48"/>
      <c r="N42" s="48"/>
      <c r="O42" s="49">
        <f t="shared" si="0"/>
        <v>161</v>
      </c>
      <c r="Q42" s="37">
        <v>436</v>
      </c>
      <c r="R42" s="37">
        <v>259</v>
      </c>
      <c r="S42" s="38">
        <v>246</v>
      </c>
      <c r="T42" s="37">
        <v>681</v>
      </c>
      <c r="U42" s="37">
        <v>32</v>
      </c>
      <c r="V42" s="37">
        <v>60</v>
      </c>
      <c r="W42" s="37"/>
      <c r="X42" s="37">
        <v>15</v>
      </c>
      <c r="Y42" s="37"/>
      <c r="Z42" s="37"/>
      <c r="AA42" s="40">
        <f t="shared" si="1"/>
        <v>1729</v>
      </c>
      <c r="AC42" s="41">
        <f t="shared" si="2"/>
        <v>-1568</v>
      </c>
      <c r="AD42" s="43">
        <f t="shared" si="5"/>
        <v>7.1191372127614265</v>
      </c>
      <c r="AE42" s="41">
        <f t="shared" si="6"/>
        <v>1998.6877435934748</v>
      </c>
      <c r="AF42" s="42"/>
      <c r="AG42" s="43">
        <f t="shared" si="7"/>
        <v>41.11469127505155</v>
      </c>
      <c r="AH42" s="44">
        <f t="shared" si="8"/>
        <v>2584.583818780206</v>
      </c>
      <c r="AJ42" s="72" t="s">
        <v>77</v>
      </c>
      <c r="AK42" s="73" t="s">
        <v>78</v>
      </c>
      <c r="AL42" s="75" t="s">
        <v>79</v>
      </c>
      <c r="AM42" s="74" t="s">
        <v>80</v>
      </c>
    </row>
    <row r="43" spans="2:39" ht="13.5">
      <c r="B43" s="50">
        <v>24319203.410624966</v>
      </c>
      <c r="C43" s="31">
        <f t="shared" si="10"/>
        <v>2044</v>
      </c>
      <c r="D43" s="45">
        <f t="shared" si="10"/>
        <v>67</v>
      </c>
      <c r="E43" s="45">
        <f t="shared" si="10"/>
        <v>65</v>
      </c>
      <c r="F43" s="46">
        <f t="shared" si="10"/>
        <v>34</v>
      </c>
      <c r="G43" s="45">
        <f t="shared" si="10"/>
        <v>31</v>
      </c>
      <c r="H43" s="47"/>
      <c r="I43" s="48"/>
      <c r="J43" s="95">
        <v>163</v>
      </c>
      <c r="K43" s="102">
        <v>130</v>
      </c>
      <c r="L43" s="95"/>
      <c r="M43" s="48"/>
      <c r="N43" s="48"/>
      <c r="O43" s="49">
        <f t="shared" si="0"/>
        <v>293</v>
      </c>
      <c r="Q43" s="37">
        <v>441</v>
      </c>
      <c r="R43" s="37">
        <v>259</v>
      </c>
      <c r="S43" s="37"/>
      <c r="T43" s="37"/>
      <c r="U43" s="37">
        <v>32</v>
      </c>
      <c r="V43" s="37">
        <v>62</v>
      </c>
      <c r="W43" s="37"/>
      <c r="X43" s="37">
        <v>15</v>
      </c>
      <c r="Y43" s="37"/>
      <c r="Z43" s="37"/>
      <c r="AA43" s="40">
        <f t="shared" si="1"/>
        <v>809</v>
      </c>
      <c r="AC43" s="41">
        <f t="shared" si="2"/>
        <v>-516</v>
      </c>
      <c r="AD43" s="43">
        <f t="shared" si="5"/>
        <v>3.99737548718695</v>
      </c>
      <c r="AE43" s="41">
        <f t="shared" si="6"/>
        <v>1486.6851190806617</v>
      </c>
      <c r="AF43" s="42"/>
      <c r="AG43" s="43">
        <f t="shared" si="7"/>
        <v>25.84583818780206</v>
      </c>
      <c r="AH43" s="44">
        <f t="shared" si="8"/>
        <v>2094.429656968008</v>
      </c>
      <c r="AJ43" s="72" t="s">
        <v>81</v>
      </c>
      <c r="AK43" s="73" t="s">
        <v>82</v>
      </c>
      <c r="AL43" s="75" t="s">
        <v>83</v>
      </c>
      <c r="AM43" s="74"/>
    </row>
    <row r="44" spans="2:39" ht="13.5">
      <c r="B44" s="50">
        <v>24562395.444731217</v>
      </c>
      <c r="C44" s="31">
        <f t="shared" si="10"/>
        <v>2045</v>
      </c>
      <c r="D44" s="45">
        <f t="shared" si="10"/>
        <v>68</v>
      </c>
      <c r="E44" s="45">
        <f t="shared" si="10"/>
        <v>66</v>
      </c>
      <c r="F44" s="46">
        <f t="shared" si="10"/>
        <v>35</v>
      </c>
      <c r="G44" s="45">
        <f t="shared" si="10"/>
        <v>32</v>
      </c>
      <c r="H44" s="47"/>
      <c r="I44" s="48"/>
      <c r="J44" s="95">
        <v>164</v>
      </c>
      <c r="K44" s="102">
        <v>131</v>
      </c>
      <c r="L44" s="95"/>
      <c r="M44" s="48"/>
      <c r="N44" s="48"/>
      <c r="O44" s="49">
        <f t="shared" si="0"/>
        <v>295</v>
      </c>
      <c r="Q44" s="37">
        <v>445</v>
      </c>
      <c r="R44" s="37">
        <v>114</v>
      </c>
      <c r="S44" s="37"/>
      <c r="T44" s="37"/>
      <c r="U44" s="37">
        <v>32</v>
      </c>
      <c r="V44" s="37">
        <v>56</v>
      </c>
      <c r="W44" s="37"/>
      <c r="X44" s="37">
        <v>15</v>
      </c>
      <c r="Y44" s="37"/>
      <c r="Z44" s="37"/>
      <c r="AA44" s="40">
        <f t="shared" si="1"/>
        <v>662</v>
      </c>
      <c r="AC44" s="41">
        <f t="shared" si="2"/>
        <v>-367</v>
      </c>
      <c r="AD44" s="43">
        <f t="shared" si="5"/>
        <v>2.9733702381613236</v>
      </c>
      <c r="AE44" s="41">
        <f t="shared" si="6"/>
        <v>1122.658489318823</v>
      </c>
      <c r="AF44" s="42"/>
      <c r="AG44" s="43">
        <f t="shared" si="7"/>
        <v>20.944296569680084</v>
      </c>
      <c r="AH44" s="44">
        <f t="shared" si="8"/>
        <v>1748.3739535376883</v>
      </c>
      <c r="AJ44" s="72" t="s">
        <v>84</v>
      </c>
      <c r="AK44" s="73" t="s">
        <v>85</v>
      </c>
      <c r="AL44" s="75" t="s">
        <v>67</v>
      </c>
      <c r="AM44" s="74" t="s">
        <v>86</v>
      </c>
    </row>
    <row r="45" spans="3:39" ht="13.5">
      <c r="C45" s="31">
        <f aca="true" t="shared" si="11" ref="C45:G60">C44+1</f>
        <v>2046</v>
      </c>
      <c r="D45" s="45">
        <f t="shared" si="11"/>
        <v>69</v>
      </c>
      <c r="E45" s="45">
        <f t="shared" si="11"/>
        <v>67</v>
      </c>
      <c r="F45" s="46">
        <f t="shared" si="11"/>
        <v>36</v>
      </c>
      <c r="G45" s="45">
        <f t="shared" si="11"/>
        <v>33</v>
      </c>
      <c r="H45" s="47"/>
      <c r="I45" s="48"/>
      <c r="J45" s="95">
        <v>166</v>
      </c>
      <c r="K45" s="102">
        <v>133</v>
      </c>
      <c r="L45" s="95"/>
      <c r="M45" s="48"/>
      <c r="N45" s="48"/>
      <c r="O45" s="49">
        <f t="shared" si="0"/>
        <v>299</v>
      </c>
      <c r="Q45" s="37">
        <v>449</v>
      </c>
      <c r="R45" s="37">
        <v>65</v>
      </c>
      <c r="S45" s="37"/>
      <c r="T45" s="37"/>
      <c r="U45" s="37">
        <v>32</v>
      </c>
      <c r="V45" s="37">
        <v>57</v>
      </c>
      <c r="W45" s="37"/>
      <c r="X45" s="37">
        <v>15</v>
      </c>
      <c r="Y45" s="37"/>
      <c r="Z45" s="37"/>
      <c r="AA45" s="40">
        <f t="shared" si="1"/>
        <v>618</v>
      </c>
      <c r="AC45" s="41">
        <f t="shared" si="2"/>
        <v>-319</v>
      </c>
      <c r="AD45" s="43">
        <f t="shared" si="5"/>
        <v>2.2453169786376463</v>
      </c>
      <c r="AE45" s="41">
        <f t="shared" si="6"/>
        <v>805.9038062974607</v>
      </c>
      <c r="AF45" s="42"/>
      <c r="AG45" s="43">
        <f t="shared" si="7"/>
        <v>17.483739535376884</v>
      </c>
      <c r="AH45" s="44">
        <f t="shared" si="8"/>
        <v>1446.857693073065</v>
      </c>
      <c r="AJ45" s="72" t="s">
        <v>87</v>
      </c>
      <c r="AK45" s="73" t="s">
        <v>88</v>
      </c>
      <c r="AL45" s="75" t="s">
        <v>89</v>
      </c>
      <c r="AM45" s="74" t="s">
        <v>68</v>
      </c>
    </row>
    <row r="46" spans="3:39" ht="13.5">
      <c r="C46" s="31">
        <f t="shared" si="11"/>
        <v>2047</v>
      </c>
      <c r="D46" s="45">
        <f t="shared" si="11"/>
        <v>70</v>
      </c>
      <c r="E46" s="45">
        <f t="shared" si="11"/>
        <v>68</v>
      </c>
      <c r="F46" s="46">
        <f t="shared" si="11"/>
        <v>37</v>
      </c>
      <c r="G46" s="45">
        <f t="shared" si="11"/>
        <v>34</v>
      </c>
      <c r="H46" s="47"/>
      <c r="I46" s="48"/>
      <c r="J46" s="95">
        <v>168</v>
      </c>
      <c r="K46" s="102">
        <v>134</v>
      </c>
      <c r="L46" s="95"/>
      <c r="M46" s="48"/>
      <c r="N46" s="48"/>
      <c r="O46" s="49">
        <f t="shared" si="0"/>
        <v>302</v>
      </c>
      <c r="Q46" s="37">
        <v>454</v>
      </c>
      <c r="R46" s="37">
        <v>65</v>
      </c>
      <c r="S46" s="37"/>
      <c r="T46" s="37"/>
      <c r="U46" s="37">
        <v>32</v>
      </c>
      <c r="V46" s="37">
        <v>58</v>
      </c>
      <c r="W46" s="37"/>
      <c r="X46" s="37">
        <v>15</v>
      </c>
      <c r="Y46" s="37"/>
      <c r="Z46" s="37"/>
      <c r="AA46" s="40">
        <f t="shared" si="1"/>
        <v>624</v>
      </c>
      <c r="AC46" s="41">
        <f t="shared" si="2"/>
        <v>-322</v>
      </c>
      <c r="AD46" s="43">
        <f t="shared" si="5"/>
        <v>1.6118076125949214</v>
      </c>
      <c r="AE46" s="41">
        <f t="shared" si="6"/>
        <v>485.51561391005566</v>
      </c>
      <c r="AF46" s="42"/>
      <c r="AG46" s="43">
        <f t="shared" si="7"/>
        <v>14.46857693073065</v>
      </c>
      <c r="AH46" s="44">
        <f t="shared" si="8"/>
        <v>1139.3262700037958</v>
      </c>
      <c r="AJ46" s="72"/>
      <c r="AK46" s="73" t="s">
        <v>90</v>
      </c>
      <c r="AL46" s="75" t="s">
        <v>91</v>
      </c>
      <c r="AM46" s="74" t="s">
        <v>68</v>
      </c>
    </row>
    <row r="47" spans="3:39" ht="13.5">
      <c r="C47" s="31">
        <f t="shared" si="11"/>
        <v>2048</v>
      </c>
      <c r="D47" s="45">
        <f t="shared" si="11"/>
        <v>71</v>
      </c>
      <c r="E47" s="45">
        <f t="shared" si="11"/>
        <v>69</v>
      </c>
      <c r="F47" s="46">
        <f t="shared" si="11"/>
        <v>38</v>
      </c>
      <c r="G47" s="45">
        <f t="shared" si="11"/>
        <v>35</v>
      </c>
      <c r="H47" s="47"/>
      <c r="I47" s="48"/>
      <c r="J47" s="95">
        <v>169</v>
      </c>
      <c r="K47" s="102">
        <v>135</v>
      </c>
      <c r="L47" s="95"/>
      <c r="M47" s="48"/>
      <c r="N47" s="48"/>
      <c r="O47" s="49">
        <f t="shared" si="0"/>
        <v>304</v>
      </c>
      <c r="Q47" s="37">
        <v>458</v>
      </c>
      <c r="R47" s="37">
        <v>65</v>
      </c>
      <c r="S47" s="37"/>
      <c r="T47" s="37"/>
      <c r="U47" s="37">
        <v>32</v>
      </c>
      <c r="V47" s="37">
        <v>59</v>
      </c>
      <c r="W47" s="37"/>
      <c r="X47" s="37"/>
      <c r="Y47" s="37"/>
      <c r="Z47" s="37"/>
      <c r="AA47" s="40">
        <f t="shared" si="1"/>
        <v>614</v>
      </c>
      <c r="AC47" s="41">
        <f t="shared" si="2"/>
        <v>-310</v>
      </c>
      <c r="AD47" s="43">
        <f t="shared" si="5"/>
        <v>0.9710312278201113</v>
      </c>
      <c r="AE47" s="41">
        <f t="shared" si="6"/>
        <v>176.48664513787577</v>
      </c>
      <c r="AF47" s="42"/>
      <c r="AG47" s="43">
        <f t="shared" si="7"/>
        <v>11.393262700037958</v>
      </c>
      <c r="AH47" s="44">
        <f t="shared" si="8"/>
        <v>840.7195327038338</v>
      </c>
      <c r="AJ47" s="72"/>
      <c r="AK47" s="73" t="s">
        <v>92</v>
      </c>
      <c r="AL47" s="75" t="s">
        <v>93</v>
      </c>
      <c r="AM47" s="74" t="s">
        <v>68</v>
      </c>
    </row>
    <row r="48" spans="3:39" ht="13.5">
      <c r="C48" s="31">
        <f t="shared" si="11"/>
        <v>2049</v>
      </c>
      <c r="D48" s="45">
        <f t="shared" si="11"/>
        <v>72</v>
      </c>
      <c r="E48" s="45">
        <f t="shared" si="11"/>
        <v>70</v>
      </c>
      <c r="F48" s="46">
        <f t="shared" si="11"/>
        <v>39</v>
      </c>
      <c r="G48" s="45">
        <f t="shared" si="11"/>
        <v>36</v>
      </c>
      <c r="H48" s="47"/>
      <c r="I48" s="48"/>
      <c r="J48" s="95">
        <v>171</v>
      </c>
      <c r="K48" s="102">
        <v>137</v>
      </c>
      <c r="L48" s="95"/>
      <c r="M48" s="48"/>
      <c r="N48" s="48"/>
      <c r="O48" s="49">
        <f t="shared" si="0"/>
        <v>308</v>
      </c>
      <c r="Q48" s="37">
        <v>463</v>
      </c>
      <c r="R48" s="37">
        <v>65</v>
      </c>
      <c r="S48" s="37"/>
      <c r="T48" s="37"/>
      <c r="U48" s="37">
        <v>32</v>
      </c>
      <c r="V48" s="37">
        <v>59</v>
      </c>
      <c r="W48" s="37"/>
      <c r="X48" s="37"/>
      <c r="Y48" s="37"/>
      <c r="Z48" s="37"/>
      <c r="AA48" s="40">
        <f t="shared" si="1"/>
        <v>619</v>
      </c>
      <c r="AC48" s="41">
        <f t="shared" si="2"/>
        <v>-311</v>
      </c>
      <c r="AD48" s="43">
        <f t="shared" si="5"/>
        <v>0.35297329027575153</v>
      </c>
      <c r="AE48" s="41">
        <f t="shared" si="6"/>
        <v>-134.1603815718485</v>
      </c>
      <c r="AF48" s="42"/>
      <c r="AG48" s="43">
        <f t="shared" si="7"/>
        <v>8.407195327038337</v>
      </c>
      <c r="AH48" s="44">
        <f t="shared" si="8"/>
        <v>538.1267280308722</v>
      </c>
      <c r="AJ48" s="76"/>
      <c r="AK48" s="77" t="s">
        <v>94</v>
      </c>
      <c r="AL48" s="78" t="s">
        <v>95</v>
      </c>
      <c r="AM48" s="79" t="s">
        <v>68</v>
      </c>
    </row>
    <row r="49" spans="3:34" ht="13.5">
      <c r="C49" s="31">
        <f t="shared" si="11"/>
        <v>2050</v>
      </c>
      <c r="D49" s="45">
        <f t="shared" si="11"/>
        <v>73</v>
      </c>
      <c r="E49" s="45">
        <f t="shared" si="11"/>
        <v>71</v>
      </c>
      <c r="F49" s="46">
        <f t="shared" si="11"/>
        <v>40</v>
      </c>
      <c r="G49" s="45">
        <f t="shared" si="11"/>
        <v>37</v>
      </c>
      <c r="H49" s="47"/>
      <c r="I49" s="48"/>
      <c r="J49" s="95">
        <v>173</v>
      </c>
      <c r="K49" s="102">
        <v>138</v>
      </c>
      <c r="L49" s="95"/>
      <c r="M49" s="48"/>
      <c r="N49" s="48"/>
      <c r="O49" s="49">
        <f t="shared" si="0"/>
        <v>311</v>
      </c>
      <c r="Q49" s="37">
        <v>468</v>
      </c>
      <c r="R49" s="37">
        <v>65</v>
      </c>
      <c r="S49" s="37"/>
      <c r="T49" s="37"/>
      <c r="U49" s="37">
        <v>32</v>
      </c>
      <c r="V49" s="37">
        <v>59</v>
      </c>
      <c r="W49" s="37"/>
      <c r="X49" s="37"/>
      <c r="Y49" s="37"/>
      <c r="Z49" s="37"/>
      <c r="AA49" s="40">
        <f t="shared" si="1"/>
        <v>624</v>
      </c>
      <c r="AC49" s="41">
        <f t="shared" si="2"/>
        <v>-313</v>
      </c>
      <c r="AD49" s="43">
        <f t="shared" si="5"/>
        <v>-0.26832076314369696</v>
      </c>
      <c r="AE49" s="41">
        <f t="shared" si="6"/>
        <v>-447.4287023349922</v>
      </c>
      <c r="AF49" s="42"/>
      <c r="AG49" s="43">
        <f t="shared" si="7"/>
        <v>5.381267280308722</v>
      </c>
      <c r="AH49" s="44">
        <f t="shared" si="8"/>
        <v>230.5079953111809</v>
      </c>
    </row>
    <row r="50" spans="3:34" ht="13.5">
      <c r="C50" s="31">
        <f t="shared" si="11"/>
        <v>2051</v>
      </c>
      <c r="D50" s="45">
        <f t="shared" si="11"/>
        <v>74</v>
      </c>
      <c r="E50" s="45">
        <f t="shared" si="11"/>
        <v>72</v>
      </c>
      <c r="F50" s="46">
        <f t="shared" si="11"/>
        <v>41</v>
      </c>
      <c r="G50" s="45">
        <f t="shared" si="11"/>
        <v>38</v>
      </c>
      <c r="H50" s="47"/>
      <c r="I50" s="48"/>
      <c r="J50" s="95">
        <v>175</v>
      </c>
      <c r="K50" s="102">
        <v>139</v>
      </c>
      <c r="L50" s="95"/>
      <c r="M50" s="48"/>
      <c r="N50" s="48"/>
      <c r="O50" s="49">
        <f t="shared" si="0"/>
        <v>314</v>
      </c>
      <c r="Q50" s="37">
        <v>472</v>
      </c>
      <c r="R50" s="37">
        <v>65</v>
      </c>
      <c r="S50" s="37"/>
      <c r="T50" s="37"/>
      <c r="U50" s="37">
        <v>32</v>
      </c>
      <c r="V50" s="37">
        <v>59</v>
      </c>
      <c r="W50" s="37"/>
      <c r="X50" s="37"/>
      <c r="Y50" s="37"/>
      <c r="Z50" s="37"/>
      <c r="AA50" s="40">
        <f t="shared" si="1"/>
        <v>628</v>
      </c>
      <c r="AC50" s="41">
        <f t="shared" si="2"/>
        <v>-314</v>
      </c>
      <c r="AD50" s="43">
        <f t="shared" si="5"/>
        <v>-0.8948574046699844</v>
      </c>
      <c r="AE50" s="41">
        <f t="shared" si="6"/>
        <v>-762.3235597396622</v>
      </c>
      <c r="AF50" s="42"/>
      <c r="AG50" s="43">
        <f t="shared" si="7"/>
        <v>2.305079953111809</v>
      </c>
      <c r="AH50" s="44">
        <f t="shared" si="8"/>
        <v>-81.18692473570728</v>
      </c>
    </row>
    <row r="51" spans="3:34" ht="13.5">
      <c r="C51" s="31">
        <f t="shared" si="11"/>
        <v>2052</v>
      </c>
      <c r="D51" s="45">
        <f t="shared" si="11"/>
        <v>75</v>
      </c>
      <c r="E51" s="45">
        <f t="shared" si="11"/>
        <v>73</v>
      </c>
      <c r="F51" s="46">
        <f t="shared" si="11"/>
        <v>42</v>
      </c>
      <c r="G51" s="45">
        <f t="shared" si="11"/>
        <v>39</v>
      </c>
      <c r="H51" s="47"/>
      <c r="I51" s="48"/>
      <c r="J51" s="95">
        <v>176</v>
      </c>
      <c r="K51" s="102">
        <v>141</v>
      </c>
      <c r="L51" s="95"/>
      <c r="M51" s="48"/>
      <c r="N51" s="48"/>
      <c r="O51" s="49">
        <f t="shared" si="0"/>
        <v>317</v>
      </c>
      <c r="Q51" s="37">
        <v>477</v>
      </c>
      <c r="R51" s="37">
        <v>65</v>
      </c>
      <c r="S51" s="37"/>
      <c r="T51" s="37"/>
      <c r="U51" s="37">
        <v>32</v>
      </c>
      <c r="V51" s="37">
        <v>60</v>
      </c>
      <c r="W51" s="37"/>
      <c r="X51" s="37"/>
      <c r="Y51" s="37"/>
      <c r="Z51" s="37"/>
      <c r="AA51" s="40">
        <f t="shared" si="1"/>
        <v>634</v>
      </c>
      <c r="AC51" s="41">
        <f t="shared" si="2"/>
        <v>-317</v>
      </c>
      <c r="AD51" s="43">
        <f t="shared" si="5"/>
        <v>-1.5246471194793243</v>
      </c>
      <c r="AE51" s="41">
        <f t="shared" si="6"/>
        <v>-1080.8482068591416</v>
      </c>
      <c r="AF51" s="42"/>
      <c r="AG51" s="43">
        <f t="shared" si="7"/>
        <v>-0.8118692473570728</v>
      </c>
      <c r="AH51" s="44">
        <f t="shared" si="8"/>
        <v>-398.9987939830644</v>
      </c>
    </row>
    <row r="52" spans="3:34" ht="13.5">
      <c r="C52" s="31">
        <f t="shared" si="11"/>
        <v>2053</v>
      </c>
      <c r="D52" s="45">
        <f t="shared" si="11"/>
        <v>76</v>
      </c>
      <c r="E52" s="45">
        <f t="shared" si="11"/>
        <v>74</v>
      </c>
      <c r="F52" s="46">
        <f t="shared" si="11"/>
        <v>43</v>
      </c>
      <c r="G52" s="45">
        <f t="shared" si="11"/>
        <v>40</v>
      </c>
      <c r="H52" s="47"/>
      <c r="I52" s="48"/>
      <c r="J52" s="95">
        <v>178</v>
      </c>
      <c r="K52" s="102">
        <v>142</v>
      </c>
      <c r="L52" s="95"/>
      <c r="M52" s="48"/>
      <c r="N52" s="48"/>
      <c r="O52" s="49">
        <f t="shared" si="0"/>
        <v>320</v>
      </c>
      <c r="Q52" s="37">
        <v>482</v>
      </c>
      <c r="R52" s="37">
        <v>65</v>
      </c>
      <c r="S52" s="37"/>
      <c r="T52" s="37"/>
      <c r="U52" s="37">
        <v>32</v>
      </c>
      <c r="V52" s="37">
        <v>60</v>
      </c>
      <c r="W52" s="37"/>
      <c r="X52" s="37"/>
      <c r="Y52" s="37"/>
      <c r="Z52" s="37"/>
      <c r="AA52" s="40">
        <f t="shared" si="1"/>
        <v>639</v>
      </c>
      <c r="AC52" s="41">
        <f t="shared" si="2"/>
        <v>-319</v>
      </c>
      <c r="AD52" s="43">
        <f t="shared" si="5"/>
        <v>-2.1616964137182832</v>
      </c>
      <c r="AE52" s="41">
        <f t="shared" si="6"/>
        <v>-1402.00990327286</v>
      </c>
      <c r="AF52" s="42"/>
      <c r="AG52" s="43">
        <f t="shared" si="7"/>
        <v>-3.989987939830644</v>
      </c>
      <c r="AH52" s="44">
        <f t="shared" si="8"/>
        <v>-721.988781922895</v>
      </c>
    </row>
    <row r="53" spans="3:34" ht="13.5">
      <c r="C53" s="31">
        <f t="shared" si="11"/>
        <v>2054</v>
      </c>
      <c r="D53" s="45">
        <f t="shared" si="11"/>
        <v>77</v>
      </c>
      <c r="E53" s="45">
        <f t="shared" si="11"/>
        <v>75</v>
      </c>
      <c r="F53" s="46">
        <f t="shared" si="11"/>
        <v>44</v>
      </c>
      <c r="G53" s="45">
        <f t="shared" si="11"/>
        <v>41</v>
      </c>
      <c r="H53" s="47"/>
      <c r="I53" s="48"/>
      <c r="J53" s="95">
        <v>180</v>
      </c>
      <c r="K53" s="102">
        <v>144</v>
      </c>
      <c r="L53" s="95"/>
      <c r="M53" s="48"/>
      <c r="N53" s="48"/>
      <c r="O53" s="49">
        <f t="shared" si="0"/>
        <v>324</v>
      </c>
      <c r="Q53" s="37">
        <v>487</v>
      </c>
      <c r="R53" s="37">
        <v>65</v>
      </c>
      <c r="S53" s="37"/>
      <c r="T53" s="37"/>
      <c r="U53" s="37">
        <v>32</v>
      </c>
      <c r="V53" s="37">
        <v>61</v>
      </c>
      <c r="W53" s="37"/>
      <c r="X53" s="37"/>
      <c r="Y53" s="37"/>
      <c r="Z53" s="37"/>
      <c r="AA53" s="40">
        <f t="shared" si="1"/>
        <v>645</v>
      </c>
      <c r="AC53" s="41">
        <f t="shared" si="2"/>
        <v>-321</v>
      </c>
      <c r="AD53" s="43">
        <f t="shared" si="5"/>
        <v>-2.80401980654572</v>
      </c>
      <c r="AE53" s="41">
        <f t="shared" si="6"/>
        <v>-1725.8139230794056</v>
      </c>
      <c r="AF53" s="42"/>
      <c r="AG53" s="43">
        <f t="shared" si="7"/>
        <v>-7.21988781922895</v>
      </c>
      <c r="AH53" s="44">
        <f t="shared" si="8"/>
        <v>-1050.208669742124</v>
      </c>
    </row>
    <row r="54" spans="3:34" ht="13.5">
      <c r="C54" s="31">
        <f t="shared" si="11"/>
        <v>2055</v>
      </c>
      <c r="D54" s="45">
        <f t="shared" si="11"/>
        <v>78</v>
      </c>
      <c r="E54" s="45">
        <f t="shared" si="11"/>
        <v>76</v>
      </c>
      <c r="F54" s="46">
        <f t="shared" si="11"/>
        <v>45</v>
      </c>
      <c r="G54" s="45">
        <f t="shared" si="11"/>
        <v>42</v>
      </c>
      <c r="H54" s="47"/>
      <c r="I54" s="48"/>
      <c r="J54" s="95">
        <v>182</v>
      </c>
      <c r="K54" s="102">
        <v>145</v>
      </c>
      <c r="L54" s="95"/>
      <c r="M54" s="48"/>
      <c r="N54" s="48"/>
      <c r="O54" s="49">
        <f t="shared" si="0"/>
        <v>327</v>
      </c>
      <c r="Q54" s="37">
        <v>492</v>
      </c>
      <c r="R54" s="37">
        <v>65</v>
      </c>
      <c r="S54" s="37"/>
      <c r="T54" s="37"/>
      <c r="U54" s="37">
        <v>32</v>
      </c>
      <c r="V54" s="37">
        <v>62</v>
      </c>
      <c r="W54" s="37"/>
      <c r="X54" s="37"/>
      <c r="Y54" s="37"/>
      <c r="Z54" s="37"/>
      <c r="AA54" s="40">
        <f t="shared" si="1"/>
        <v>651</v>
      </c>
      <c r="AC54" s="41">
        <f t="shared" si="2"/>
        <v>-324</v>
      </c>
      <c r="AD54" s="43">
        <f t="shared" si="5"/>
        <v>-3.4516278461588112</v>
      </c>
      <c r="AE54" s="41">
        <f t="shared" si="6"/>
        <v>-2053.2655509255646</v>
      </c>
      <c r="AF54" s="42"/>
      <c r="AG54" s="43">
        <f t="shared" si="7"/>
        <v>-10.50208669742124</v>
      </c>
      <c r="AH54" s="44">
        <f t="shared" si="8"/>
        <v>-1384.710756439545</v>
      </c>
    </row>
    <row r="55" spans="3:34" ht="13.5">
      <c r="C55" s="31">
        <f t="shared" si="11"/>
        <v>2056</v>
      </c>
      <c r="D55" s="45">
        <f t="shared" si="11"/>
        <v>79</v>
      </c>
      <c r="E55" s="45">
        <f t="shared" si="11"/>
        <v>77</v>
      </c>
      <c r="F55" s="46">
        <f t="shared" si="11"/>
        <v>46</v>
      </c>
      <c r="G55" s="45">
        <f t="shared" si="11"/>
        <v>43</v>
      </c>
      <c r="H55" s="47"/>
      <c r="I55" s="48"/>
      <c r="J55" s="95">
        <v>183</v>
      </c>
      <c r="K55" s="102">
        <v>147</v>
      </c>
      <c r="L55" s="95"/>
      <c r="M55" s="48"/>
      <c r="N55" s="48"/>
      <c r="O55" s="49">
        <f t="shared" si="0"/>
        <v>330</v>
      </c>
      <c r="Q55" s="37">
        <v>496</v>
      </c>
      <c r="R55" s="37">
        <v>65</v>
      </c>
      <c r="S55" s="37"/>
      <c r="T55" s="37"/>
      <c r="U55" s="37">
        <v>32</v>
      </c>
      <c r="V55" s="37">
        <v>62</v>
      </c>
      <c r="W55" s="37"/>
      <c r="X55" s="37"/>
      <c r="Y55" s="37"/>
      <c r="Z55" s="37"/>
      <c r="AA55" s="40">
        <f t="shared" si="1"/>
        <v>655</v>
      </c>
      <c r="AC55" s="41">
        <f t="shared" si="2"/>
        <v>-325</v>
      </c>
      <c r="AD55" s="43">
        <f t="shared" si="5"/>
        <v>-4.10653110185113</v>
      </c>
      <c r="AE55" s="41">
        <f t="shared" si="6"/>
        <v>-2382.3720820274157</v>
      </c>
      <c r="AF55" s="42"/>
      <c r="AG55" s="43">
        <f t="shared" si="7"/>
        <v>-13.84710756439545</v>
      </c>
      <c r="AH55" s="44">
        <f t="shared" si="8"/>
        <v>-1723.5578640039405</v>
      </c>
    </row>
    <row r="56" spans="3:34" ht="13.5">
      <c r="C56" s="31">
        <f t="shared" si="11"/>
        <v>2057</v>
      </c>
      <c r="D56" s="45">
        <f t="shared" si="11"/>
        <v>80</v>
      </c>
      <c r="E56" s="45">
        <f t="shared" si="11"/>
        <v>78</v>
      </c>
      <c r="F56" s="46">
        <f t="shared" si="11"/>
        <v>47</v>
      </c>
      <c r="G56" s="45">
        <f t="shared" si="11"/>
        <v>44</v>
      </c>
      <c r="H56" s="47"/>
      <c r="I56" s="48"/>
      <c r="J56" s="95">
        <v>185</v>
      </c>
      <c r="K56" s="102">
        <v>148</v>
      </c>
      <c r="L56" s="95"/>
      <c r="M56" s="48"/>
      <c r="N56" s="48"/>
      <c r="O56" s="49">
        <f t="shared" si="0"/>
        <v>333</v>
      </c>
      <c r="Q56" s="37">
        <v>501</v>
      </c>
      <c r="R56" s="37">
        <v>65</v>
      </c>
      <c r="S56" s="37"/>
      <c r="T56" s="37"/>
      <c r="U56" s="37">
        <v>32</v>
      </c>
      <c r="V56" s="37">
        <v>63</v>
      </c>
      <c r="W56" s="37"/>
      <c r="X56" s="37"/>
      <c r="Y56" s="37"/>
      <c r="Z56" s="37"/>
      <c r="AA56" s="40">
        <f t="shared" si="1"/>
        <v>661</v>
      </c>
      <c r="AC56" s="41">
        <f t="shared" si="2"/>
        <v>-328</v>
      </c>
      <c r="AD56" s="43">
        <f t="shared" si="5"/>
        <v>-4.764744164054831</v>
      </c>
      <c r="AE56" s="41">
        <f t="shared" si="6"/>
        <v>-2715.1368261914704</v>
      </c>
      <c r="AF56" s="42"/>
      <c r="AG56" s="43">
        <f t="shared" si="7"/>
        <v>-17.235578640039407</v>
      </c>
      <c r="AH56" s="44">
        <f t="shared" si="8"/>
        <v>-2068.7934426439797</v>
      </c>
    </row>
    <row r="57" spans="3:34" ht="13.5">
      <c r="C57" s="31">
        <f t="shared" si="11"/>
        <v>2058</v>
      </c>
      <c r="D57" s="45"/>
      <c r="E57" s="45">
        <f t="shared" si="11"/>
        <v>79</v>
      </c>
      <c r="F57" s="46">
        <f t="shared" si="11"/>
        <v>48</v>
      </c>
      <c r="G57" s="45">
        <f t="shared" si="11"/>
        <v>45</v>
      </c>
      <c r="H57" s="47"/>
      <c r="I57" s="48"/>
      <c r="J57" s="95"/>
      <c r="K57" s="102">
        <v>149</v>
      </c>
      <c r="L57" s="95">
        <v>44</v>
      </c>
      <c r="M57" s="48"/>
      <c r="N57" s="48"/>
      <c r="O57" s="49">
        <f t="shared" si="0"/>
        <v>193</v>
      </c>
      <c r="Q57" s="37">
        <v>405</v>
      </c>
      <c r="R57" s="37">
        <v>65</v>
      </c>
      <c r="S57" s="37"/>
      <c r="T57" s="37"/>
      <c r="U57" s="37">
        <v>2</v>
      </c>
      <c r="V57" s="37">
        <v>10</v>
      </c>
      <c r="W57" s="37">
        <v>474</v>
      </c>
      <c r="X57" s="37"/>
      <c r="Y57" s="37"/>
      <c r="Z57" s="37"/>
      <c r="AA57" s="40">
        <f t="shared" si="1"/>
        <v>956</v>
      </c>
      <c r="AC57" s="41">
        <f t="shared" si="2"/>
        <v>-763</v>
      </c>
      <c r="AD57" s="43">
        <f t="shared" si="5"/>
        <v>-5.430273652382941</v>
      </c>
      <c r="AE57" s="41">
        <f t="shared" si="6"/>
        <v>-3483.567099843853</v>
      </c>
      <c r="AF57" s="42"/>
      <c r="AG57" s="43">
        <f t="shared" si="7"/>
        <v>-20.687934426439796</v>
      </c>
      <c r="AH57" s="44">
        <f t="shared" si="8"/>
        <v>-2852.4813770704195</v>
      </c>
    </row>
    <row r="58" spans="3:34" ht="13.5">
      <c r="C58" s="31">
        <f t="shared" si="11"/>
        <v>2059</v>
      </c>
      <c r="D58" s="45"/>
      <c r="E58" s="45">
        <f t="shared" si="11"/>
        <v>80</v>
      </c>
      <c r="F58" s="46">
        <f t="shared" si="11"/>
        <v>49</v>
      </c>
      <c r="G58" s="45">
        <f t="shared" si="11"/>
        <v>46</v>
      </c>
      <c r="H58" s="47"/>
      <c r="I58" s="48"/>
      <c r="J58" s="95"/>
      <c r="K58" s="102">
        <v>151</v>
      </c>
      <c r="L58" s="95">
        <v>44</v>
      </c>
      <c r="M58" s="48"/>
      <c r="N58" s="48"/>
      <c r="O58" s="49">
        <f t="shared" si="0"/>
        <v>195</v>
      </c>
      <c r="Q58" s="37">
        <v>409</v>
      </c>
      <c r="R58" s="37">
        <v>65</v>
      </c>
      <c r="S58" s="37"/>
      <c r="T58" s="37"/>
      <c r="U58" s="37">
        <v>2</v>
      </c>
      <c r="V58" s="37">
        <v>10</v>
      </c>
      <c r="W58" s="37"/>
      <c r="X58" s="37"/>
      <c r="Y58" s="37"/>
      <c r="Z58" s="37"/>
      <c r="AA58" s="40">
        <f t="shared" si="1"/>
        <v>486</v>
      </c>
      <c r="AC58" s="41">
        <f t="shared" si="2"/>
        <v>-291</v>
      </c>
      <c r="AD58" s="43">
        <f t="shared" si="5"/>
        <v>-6.967134199687706</v>
      </c>
      <c r="AE58" s="41">
        <f t="shared" si="6"/>
        <v>-3781.534234043541</v>
      </c>
      <c r="AF58" s="42"/>
      <c r="AG58" s="43">
        <f t="shared" si="7"/>
        <v>-28.524813770704196</v>
      </c>
      <c r="AH58" s="44">
        <f t="shared" si="8"/>
        <v>-3172.0061908411235</v>
      </c>
    </row>
    <row r="59" spans="3:34" ht="13.5">
      <c r="C59" s="31">
        <f t="shared" si="11"/>
        <v>2060</v>
      </c>
      <c r="D59" s="45"/>
      <c r="E59" s="45">
        <f t="shared" si="11"/>
        <v>81</v>
      </c>
      <c r="F59" s="46">
        <f t="shared" si="11"/>
        <v>50</v>
      </c>
      <c r="G59" s="45">
        <f t="shared" si="11"/>
        <v>47</v>
      </c>
      <c r="H59" s="47"/>
      <c r="I59" s="48"/>
      <c r="J59" s="95"/>
      <c r="K59" s="102">
        <v>152</v>
      </c>
      <c r="L59" s="95">
        <v>45</v>
      </c>
      <c r="M59" s="48"/>
      <c r="N59" s="48"/>
      <c r="O59" s="49">
        <f t="shared" si="0"/>
        <v>197</v>
      </c>
      <c r="Q59" s="37">
        <v>413</v>
      </c>
      <c r="R59" s="37">
        <v>65</v>
      </c>
      <c r="S59" s="37"/>
      <c r="T59" s="37"/>
      <c r="U59" s="37">
        <v>2</v>
      </c>
      <c r="V59" s="37">
        <v>10</v>
      </c>
      <c r="W59" s="37"/>
      <c r="X59" s="37"/>
      <c r="Y59" s="37"/>
      <c r="Z59" s="37"/>
      <c r="AA59" s="40">
        <f t="shared" si="1"/>
        <v>490</v>
      </c>
      <c r="AC59" s="41">
        <f t="shared" si="2"/>
        <v>-293</v>
      </c>
      <c r="AD59" s="43">
        <f t="shared" si="5"/>
        <v>-7.563068468087082</v>
      </c>
      <c r="AE59" s="41">
        <f t="shared" si="6"/>
        <v>-4082.097302511628</v>
      </c>
      <c r="AF59" s="42"/>
      <c r="AG59" s="43">
        <f t="shared" si="7"/>
        <v>-31.720061908411235</v>
      </c>
      <c r="AH59" s="44">
        <f t="shared" si="8"/>
        <v>-3496.7262527495345</v>
      </c>
    </row>
    <row r="60" spans="3:34" ht="13.5">
      <c r="C60" s="31">
        <f t="shared" si="11"/>
        <v>2061</v>
      </c>
      <c r="D60" s="45"/>
      <c r="E60" s="45">
        <f t="shared" si="11"/>
        <v>82</v>
      </c>
      <c r="F60" s="46">
        <f t="shared" si="11"/>
        <v>51</v>
      </c>
      <c r="G60" s="45">
        <f t="shared" si="11"/>
        <v>48</v>
      </c>
      <c r="H60" s="47"/>
      <c r="I60" s="48"/>
      <c r="J60" s="95"/>
      <c r="K60" s="102">
        <v>154</v>
      </c>
      <c r="L60" s="95">
        <v>45</v>
      </c>
      <c r="M60" s="48"/>
      <c r="N60" s="48"/>
      <c r="O60" s="49">
        <f t="shared" si="0"/>
        <v>199</v>
      </c>
      <c r="Q60" s="37">
        <v>417</v>
      </c>
      <c r="R60" s="37">
        <v>65</v>
      </c>
      <c r="S60" s="37"/>
      <c r="T60" s="37"/>
      <c r="U60" s="37">
        <v>2</v>
      </c>
      <c r="V60" s="37">
        <v>11</v>
      </c>
      <c r="W60" s="37"/>
      <c r="X60" s="37"/>
      <c r="Y60" s="37"/>
      <c r="Z60" s="37"/>
      <c r="AA60" s="40">
        <f t="shared" si="1"/>
        <v>495</v>
      </c>
      <c r="AC60" s="41">
        <f t="shared" si="2"/>
        <v>-296</v>
      </c>
      <c r="AD60" s="43">
        <f t="shared" si="5"/>
        <v>-8.164194605023257</v>
      </c>
      <c r="AE60" s="41">
        <f t="shared" si="6"/>
        <v>-4386.261497116651</v>
      </c>
      <c r="AF60" s="42"/>
      <c r="AG60" s="43">
        <f t="shared" si="7"/>
        <v>-34.96726252749534</v>
      </c>
      <c r="AH60" s="44">
        <f t="shared" si="8"/>
        <v>-3827.6935152770297</v>
      </c>
    </row>
    <row r="61" spans="3:34" ht="13.5">
      <c r="C61" s="31">
        <f aca="true" t="shared" si="12" ref="C61:C66">C60+1</f>
        <v>2062</v>
      </c>
      <c r="D61" s="45"/>
      <c r="E61" s="45">
        <f aca="true" t="shared" si="13" ref="E61:G66">E60+1</f>
        <v>83</v>
      </c>
      <c r="F61" s="46">
        <f t="shared" si="13"/>
        <v>52</v>
      </c>
      <c r="G61" s="45">
        <f t="shared" si="13"/>
        <v>49</v>
      </c>
      <c r="H61" s="47"/>
      <c r="I61" s="48"/>
      <c r="J61" s="95"/>
      <c r="K61" s="102">
        <v>156</v>
      </c>
      <c r="L61" s="95">
        <v>46</v>
      </c>
      <c r="M61" s="48"/>
      <c r="N61" s="48"/>
      <c r="O61" s="49">
        <f t="shared" si="0"/>
        <v>202</v>
      </c>
      <c r="Q61" s="37">
        <v>422</v>
      </c>
      <c r="R61" s="37">
        <v>65</v>
      </c>
      <c r="S61" s="37"/>
      <c r="T61" s="37"/>
      <c r="U61" s="37">
        <v>2</v>
      </c>
      <c r="V61" s="37">
        <v>11</v>
      </c>
      <c r="W61" s="37"/>
      <c r="X61" s="37"/>
      <c r="Y61" s="37"/>
      <c r="Z61" s="37"/>
      <c r="AA61" s="40">
        <f t="shared" si="1"/>
        <v>500</v>
      </c>
      <c r="AC61" s="41">
        <f t="shared" si="2"/>
        <v>-298</v>
      </c>
      <c r="AD61" s="43">
        <f t="shared" si="5"/>
        <v>-8.772522994233302</v>
      </c>
      <c r="AE61" s="41">
        <f t="shared" si="6"/>
        <v>-4693.034020110885</v>
      </c>
      <c r="AF61" s="42"/>
      <c r="AG61" s="43">
        <f t="shared" si="7"/>
        <v>-38.2769351527703</v>
      </c>
      <c r="AH61" s="44">
        <f t="shared" si="8"/>
        <v>-4163.9704504298</v>
      </c>
    </row>
    <row r="62" spans="3:34" ht="13.5">
      <c r="C62" s="31">
        <f t="shared" si="12"/>
        <v>2063</v>
      </c>
      <c r="D62" s="45"/>
      <c r="E62" s="45">
        <f t="shared" si="13"/>
        <v>84</v>
      </c>
      <c r="F62" s="46">
        <f t="shared" si="13"/>
        <v>53</v>
      </c>
      <c r="G62" s="45">
        <f t="shared" si="13"/>
        <v>50</v>
      </c>
      <c r="H62" s="47"/>
      <c r="I62" s="48"/>
      <c r="J62" s="95"/>
      <c r="K62" s="102">
        <v>157</v>
      </c>
      <c r="L62" s="95">
        <v>46</v>
      </c>
      <c r="M62" s="48"/>
      <c r="N62" s="48"/>
      <c r="O62" s="49">
        <f t="shared" si="0"/>
        <v>203</v>
      </c>
      <c r="Q62" s="37">
        <v>426</v>
      </c>
      <c r="R62" s="37">
        <v>65</v>
      </c>
      <c r="S62" s="37"/>
      <c r="T62" s="37"/>
      <c r="U62" s="37">
        <v>2</v>
      </c>
      <c r="V62" s="37">
        <v>12</v>
      </c>
      <c r="W62" s="37"/>
      <c r="X62" s="37"/>
      <c r="Y62" s="37"/>
      <c r="Z62" s="37"/>
      <c r="AA62" s="40">
        <f t="shared" si="1"/>
        <v>505</v>
      </c>
      <c r="AC62" s="41">
        <f t="shared" si="2"/>
        <v>-302</v>
      </c>
      <c r="AD62" s="43">
        <f t="shared" si="5"/>
        <v>-9.386068040221769</v>
      </c>
      <c r="AE62" s="41">
        <f t="shared" si="6"/>
        <v>-5004.420088151107</v>
      </c>
      <c r="AF62" s="42"/>
      <c r="AG62" s="43">
        <f t="shared" si="7"/>
        <v>-41.639704504297995</v>
      </c>
      <c r="AH62" s="44">
        <f t="shared" si="8"/>
        <v>-4507.610154934097</v>
      </c>
    </row>
    <row r="63" spans="3:34" ht="13.5">
      <c r="C63" s="31">
        <f t="shared" si="12"/>
        <v>2064</v>
      </c>
      <c r="D63" s="45"/>
      <c r="E63" s="45">
        <f t="shared" si="13"/>
        <v>85</v>
      </c>
      <c r="F63" s="46">
        <f t="shared" si="13"/>
        <v>54</v>
      </c>
      <c r="G63" s="45">
        <f t="shared" si="13"/>
        <v>51</v>
      </c>
      <c r="H63" s="47"/>
      <c r="I63" s="48"/>
      <c r="J63" s="95"/>
      <c r="K63" s="102">
        <v>159</v>
      </c>
      <c r="L63" s="95">
        <v>47</v>
      </c>
      <c r="M63" s="48"/>
      <c r="N63" s="48"/>
      <c r="O63" s="49">
        <f t="shared" si="0"/>
        <v>206</v>
      </c>
      <c r="Q63" s="37">
        <v>430</v>
      </c>
      <c r="R63" s="37">
        <v>65</v>
      </c>
      <c r="S63" s="37"/>
      <c r="T63" s="37"/>
      <c r="U63" s="37">
        <v>2</v>
      </c>
      <c r="V63" s="37">
        <v>12</v>
      </c>
      <c r="W63" s="37"/>
      <c r="X63" s="37"/>
      <c r="Y63" s="37"/>
      <c r="Z63" s="37"/>
      <c r="AA63" s="40">
        <f t="shared" si="1"/>
        <v>509</v>
      </c>
      <c r="AC63" s="41">
        <f t="shared" si="2"/>
        <v>-303</v>
      </c>
      <c r="AD63" s="43">
        <f t="shared" si="5"/>
        <v>-10.008840176302215</v>
      </c>
      <c r="AE63" s="41">
        <f t="shared" si="6"/>
        <v>-5317.428928327409</v>
      </c>
      <c r="AF63" s="42"/>
      <c r="AG63" s="21">
        <f t="shared" si="7"/>
        <v>-45.076101549340976</v>
      </c>
      <c r="AH63" s="44">
        <f t="shared" si="8"/>
        <v>-4855.686256483438</v>
      </c>
    </row>
    <row r="64" spans="3:34" ht="13.5">
      <c r="C64" s="31">
        <f t="shared" si="12"/>
        <v>2065</v>
      </c>
      <c r="D64" s="45"/>
      <c r="E64" s="45">
        <f t="shared" si="13"/>
        <v>86</v>
      </c>
      <c r="F64" s="46">
        <f t="shared" si="13"/>
        <v>55</v>
      </c>
      <c r="G64" s="45">
        <f t="shared" si="13"/>
        <v>52</v>
      </c>
      <c r="H64" s="47"/>
      <c r="I64" s="48"/>
      <c r="J64" s="95"/>
      <c r="K64" s="102">
        <v>160</v>
      </c>
      <c r="L64" s="95">
        <v>47</v>
      </c>
      <c r="M64" s="48"/>
      <c r="N64" s="48"/>
      <c r="O64" s="49">
        <f t="shared" si="0"/>
        <v>207</v>
      </c>
      <c r="Q64" s="37">
        <v>434</v>
      </c>
      <c r="R64" s="37">
        <v>65</v>
      </c>
      <c r="S64" s="37"/>
      <c r="T64" s="37"/>
      <c r="U64" s="37">
        <v>2</v>
      </c>
      <c r="V64" s="37">
        <v>13</v>
      </c>
      <c r="W64" s="37"/>
      <c r="X64" s="37"/>
      <c r="Y64" s="37"/>
      <c r="Z64" s="37"/>
      <c r="AA64" s="40">
        <f t="shared" si="1"/>
        <v>514</v>
      </c>
      <c r="AC64" s="41">
        <f t="shared" si="2"/>
        <v>-307</v>
      </c>
      <c r="AD64" s="43">
        <f t="shared" si="5"/>
        <v>-10.634857856654818</v>
      </c>
      <c r="AE64" s="41">
        <f t="shared" si="6"/>
        <v>-5635.063786184064</v>
      </c>
      <c r="AF64" s="42"/>
      <c r="AG64" s="21">
        <f t="shared" si="7"/>
        <v>-48.55686256483438</v>
      </c>
      <c r="AH64" s="44">
        <f t="shared" si="8"/>
        <v>-5211.243119048273</v>
      </c>
    </row>
    <row r="65" spans="3:34" ht="13.5">
      <c r="C65" s="31">
        <f t="shared" si="12"/>
        <v>2066</v>
      </c>
      <c r="D65" s="45"/>
      <c r="E65" s="45">
        <f t="shared" si="13"/>
        <v>87</v>
      </c>
      <c r="F65" s="46">
        <f t="shared" si="13"/>
        <v>56</v>
      </c>
      <c r="G65" s="45">
        <f t="shared" si="13"/>
        <v>53</v>
      </c>
      <c r="H65" s="47"/>
      <c r="I65" s="48"/>
      <c r="J65" s="95"/>
      <c r="K65" s="102">
        <v>162</v>
      </c>
      <c r="L65" s="95">
        <v>48</v>
      </c>
      <c r="M65" s="48"/>
      <c r="N65" s="48"/>
      <c r="O65" s="49">
        <f t="shared" si="0"/>
        <v>210</v>
      </c>
      <c r="Q65" s="37">
        <v>439</v>
      </c>
      <c r="R65" s="37">
        <v>65</v>
      </c>
      <c r="S65" s="37"/>
      <c r="T65" s="37"/>
      <c r="U65" s="37">
        <v>2</v>
      </c>
      <c r="V65" s="37">
        <v>13</v>
      </c>
      <c r="W65" s="37"/>
      <c r="X65" s="37"/>
      <c r="Y65" s="37"/>
      <c r="Z65" s="37"/>
      <c r="AA65" s="40">
        <f t="shared" si="1"/>
        <v>519</v>
      </c>
      <c r="AC65" s="41">
        <f t="shared" si="2"/>
        <v>-309</v>
      </c>
      <c r="AD65" s="43">
        <f t="shared" si="5"/>
        <v>-11.270127572368128</v>
      </c>
      <c r="AE65" s="41">
        <f t="shared" si="6"/>
        <v>-5955.333913756433</v>
      </c>
      <c r="AF65" s="42"/>
      <c r="AG65" s="21">
        <f t="shared" si="7"/>
        <v>-52.11243119048273</v>
      </c>
      <c r="AH65" s="44">
        <f t="shared" si="8"/>
        <v>-5572.355550238755</v>
      </c>
    </row>
    <row r="66" spans="3:34" ht="13.5">
      <c r="C66" s="31">
        <f t="shared" si="12"/>
        <v>2067</v>
      </c>
      <c r="D66" s="45"/>
      <c r="E66" s="45"/>
      <c r="F66" s="54">
        <f t="shared" si="13"/>
        <v>57</v>
      </c>
      <c r="G66" s="55">
        <f t="shared" si="13"/>
        <v>54</v>
      </c>
      <c r="H66" s="56"/>
      <c r="I66" s="57"/>
      <c r="J66" s="57"/>
      <c r="K66" s="57"/>
      <c r="L66" s="57"/>
      <c r="M66" s="57"/>
      <c r="N66" s="57"/>
      <c r="O66" s="58" t="s">
        <v>38</v>
      </c>
      <c r="Q66" s="18"/>
      <c r="R66" s="18"/>
      <c r="S66" s="18"/>
      <c r="T66" s="18"/>
      <c r="U66" s="37"/>
      <c r="V66" s="18"/>
      <c r="W66" s="37">
        <v>519</v>
      </c>
      <c r="X66" s="18"/>
      <c r="Y66" s="18"/>
      <c r="Z66" s="18"/>
      <c r="AA66" s="40">
        <f t="shared" si="1"/>
        <v>519</v>
      </c>
      <c r="AC66" s="41" t="s">
        <v>99</v>
      </c>
      <c r="AD66" s="19"/>
      <c r="AE66" s="21"/>
      <c r="AF66" s="22"/>
      <c r="AG66" s="21"/>
      <c r="AH66" s="41" t="s">
        <v>99</v>
      </c>
    </row>
    <row r="67" spans="3:32" ht="4.5" customHeight="1">
      <c r="C67" s="59"/>
      <c r="D67" s="60"/>
      <c r="E67" s="60"/>
      <c r="F67" s="60"/>
      <c r="G67" s="60"/>
      <c r="H67" s="61"/>
      <c r="I67" s="62"/>
      <c r="J67" s="62"/>
      <c r="K67" s="62"/>
      <c r="L67" s="62"/>
      <c r="M67" s="62"/>
      <c r="N67" s="62"/>
      <c r="O67" s="62"/>
      <c r="AF67" s="22"/>
    </row>
    <row r="68" spans="3:34" ht="13.5">
      <c r="C68" s="109" t="s">
        <v>39</v>
      </c>
      <c r="D68" s="109"/>
      <c r="E68" s="109"/>
      <c r="F68" s="109"/>
      <c r="G68" s="109"/>
      <c r="H68" s="13">
        <f>SUM(H11:H66)</f>
        <v>54883.867481571106</v>
      </c>
      <c r="I68" s="13">
        <f aca="true" t="shared" si="14" ref="I68:AA68">SUM(I11:I66)</f>
        <v>12974</v>
      </c>
      <c r="J68" s="13">
        <f t="shared" si="14"/>
        <v>2754</v>
      </c>
      <c r="K68" s="13">
        <f t="shared" si="14"/>
        <v>3344</v>
      </c>
      <c r="L68" s="13">
        <f t="shared" si="14"/>
        <v>412</v>
      </c>
      <c r="M68" s="13">
        <f t="shared" si="14"/>
        <v>0</v>
      </c>
      <c r="N68" s="13">
        <f t="shared" si="14"/>
        <v>6360</v>
      </c>
      <c r="O68" s="13">
        <f t="shared" si="14"/>
        <v>80727.8674815711</v>
      </c>
      <c r="P68" s="15"/>
      <c r="Q68" s="13">
        <f t="shared" si="14"/>
        <v>28127</v>
      </c>
      <c r="R68" s="13">
        <f t="shared" si="14"/>
        <v>9935</v>
      </c>
      <c r="S68" s="13">
        <f t="shared" si="14"/>
        <v>7999.209415815257</v>
      </c>
      <c r="T68" s="13">
        <f t="shared" si="14"/>
        <v>2975</v>
      </c>
      <c r="U68" s="13">
        <f t="shared" si="14"/>
        <v>3457</v>
      </c>
      <c r="V68" s="13">
        <f t="shared" si="14"/>
        <v>22985.343151327095</v>
      </c>
      <c r="W68" s="13">
        <f t="shared" si="14"/>
        <v>993</v>
      </c>
      <c r="X68" s="13">
        <f t="shared" si="14"/>
        <v>269</v>
      </c>
      <c r="Y68" s="13">
        <f t="shared" si="14"/>
        <v>2824.3199501723357</v>
      </c>
      <c r="Z68" s="13"/>
      <c r="AA68" s="13">
        <f t="shared" si="14"/>
        <v>88244.8725173147</v>
      </c>
      <c r="AB68" s="15"/>
      <c r="AC68" s="14"/>
      <c r="AD68" s="14"/>
      <c r="AE68" s="34"/>
      <c r="AF68" s="22"/>
      <c r="AG68" s="34"/>
      <c r="AH68" s="14"/>
    </row>
    <row r="69" spans="36:39" ht="13.5">
      <c r="AJ69" s="73"/>
      <c r="AK69" s="73"/>
      <c r="AL69" s="75"/>
      <c r="AM69" s="73"/>
    </row>
    <row r="70" spans="36:39" ht="13.5">
      <c r="AJ70" s="73"/>
      <c r="AK70" s="73"/>
      <c r="AL70" s="75"/>
      <c r="AM70" s="73"/>
    </row>
    <row r="71" spans="36:39" ht="13.5">
      <c r="AJ71" s="73"/>
      <c r="AK71" s="73"/>
      <c r="AL71" s="75"/>
      <c r="AM71" s="73"/>
    </row>
    <row r="72" spans="36:39" ht="13.5">
      <c r="AJ72" s="73"/>
      <c r="AK72" s="73"/>
      <c r="AL72" s="75"/>
      <c r="AM72" s="73"/>
    </row>
    <row r="73" spans="36:39" ht="13.5">
      <c r="AJ73" s="73"/>
      <c r="AK73" s="73"/>
      <c r="AL73" s="75"/>
      <c r="AM73" s="73"/>
    </row>
    <row r="74" spans="36:39" ht="13.5">
      <c r="AJ74" s="73"/>
      <c r="AK74" s="73"/>
      <c r="AL74" s="75"/>
      <c r="AM74" s="73"/>
    </row>
    <row r="75" spans="36:39" ht="13.5">
      <c r="AJ75" s="73"/>
      <c r="AK75" s="73"/>
      <c r="AL75" s="75"/>
      <c r="AM75" s="73"/>
    </row>
    <row r="76" spans="36:39" ht="13.5">
      <c r="AJ76" s="73"/>
      <c r="AK76" s="73"/>
      <c r="AL76" s="75"/>
      <c r="AM76" s="73"/>
    </row>
    <row r="77" spans="36:39" ht="13.5">
      <c r="AJ77" s="73"/>
      <c r="AK77" s="97"/>
      <c r="AL77" s="75"/>
      <c r="AM77" s="73"/>
    </row>
  </sheetData>
  <sheetProtection/>
  <mergeCells count="11">
    <mergeCell ref="F8:G8"/>
    <mergeCell ref="H10:N10"/>
    <mergeCell ref="Q10:Y10"/>
    <mergeCell ref="AC10:AH10"/>
    <mergeCell ref="C68:G68"/>
    <mergeCell ref="N1:AE1"/>
    <mergeCell ref="N2:AG2"/>
    <mergeCell ref="N3:AE3"/>
    <mergeCell ref="C6:E8"/>
    <mergeCell ref="F6:G6"/>
    <mergeCell ref="F7:G7"/>
  </mergeCells>
  <printOptions/>
  <pageMargins left="0.25" right="0.05" top="0.75" bottom="0.75" header="0.3" footer="0.3"/>
  <pageSetup horizontalDpi="600" verticalDpi="600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legal7</dc:creator>
  <cp:keywords/>
  <dc:description/>
  <cp:lastModifiedBy>legal7</cp:lastModifiedBy>
  <dcterms:created xsi:type="dcterms:W3CDTF">2012-08-30T05:40:07Z</dcterms:created>
  <dcterms:modified xsi:type="dcterms:W3CDTF">2012-09-18T02:52:30Z</dcterms:modified>
  <cp:category/>
  <cp:version/>
  <cp:contentType/>
  <cp:contentStatus/>
</cp:coreProperties>
</file>